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struzioni" sheetId="1" r:id="rId1"/>
    <sheet name="Frostespizio" sheetId="2" r:id="rId2"/>
    <sheet name="F.1-URB" sheetId="3" r:id="rId3"/>
    <sheet name="F.2-URB" sheetId="4" r:id="rId4"/>
    <sheet name="F.3-URB" sheetId="5" r:id="rId5"/>
    <sheet name="F.4-C.C." sheetId="6" r:id="rId6"/>
    <sheet name="F.5-C.C." sheetId="7" r:id="rId7"/>
    <sheet name="Non stampare 1a" sheetId="8" state="hidden" r:id="rId8"/>
    <sheet name="Non stampare 2" sheetId="9" state="hidden" r:id="rId9"/>
    <sheet name="Non stampare 3" sheetId="10" state="hidden" r:id="rId10"/>
    <sheet name="Non stampare 4" sheetId="11" state="hidden" r:id="rId11"/>
    <sheet name="Non stampare 5" sheetId="12" state="hidden" r:id="rId12"/>
  </sheets>
  <definedNames>
    <definedName name="_xlnm.Print_Area" localSheetId="2">'F.1-URB'!$A$1:$G$61</definedName>
    <definedName name="_xlnm.Print_Area" localSheetId="3">'F.2-URB'!$A$1:$G$61</definedName>
    <definedName name="_xlnm.Print_Area" localSheetId="4">'F.3-URB'!$A$1:$G$61</definedName>
    <definedName name="_xlnm.Print_Area" localSheetId="5">'F.4-C.C.'!$A$1:$J$71</definedName>
    <definedName name="_xlnm.Print_Area" localSheetId="6">'F.5-C.C.'!$A$1:$J$71</definedName>
    <definedName name="_xlnm.Print_Area" localSheetId="1">'Frostespizio'!$A$1:$L$59</definedName>
    <definedName name="_xlnm.Print_Area" localSheetId="0">'Istruzioni'!$A$1:$B$38</definedName>
    <definedName name="Excel_BuiltIn__FilterDatabase" localSheetId="5">'F.4-C.C.'!$L$7:$L$14</definedName>
    <definedName name="Excel_BuiltIn__FilterDatabase" localSheetId="6">'F.5-C.C.'!$L$7:$L$14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47" authorId="0">
      <text>
        <r>
          <rPr>
            <b/>
            <sz val="8"/>
            <color indexed="8"/>
            <rFont val="Tahoma"/>
            <family val="2"/>
          </rPr>
          <t>Inserire data gg/mm/aaaa.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>Sceglere classificazione dell'intervento da menù a tendina.</t>
        </r>
      </text>
    </comment>
    <comment ref="H53" authorId="0">
      <text>
        <r>
          <rPr>
            <b/>
            <sz val="8"/>
            <color indexed="8"/>
            <rFont val="Tahoma"/>
            <family val="2"/>
          </rPr>
          <t xml:space="preserve">Inserire collegio/ordine di appartenza (es. Architetti di Firenze)
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1" authorId="0">
      <text>
        <r>
          <rPr>
            <b/>
            <sz val="8"/>
            <color indexed="8"/>
            <rFont val="Tahoma"/>
            <family val="2"/>
          </rPr>
          <t>Inserire la quantità di SUL interessata dal contributo in corrispondenza della destinazione di progetto relativa.</t>
        </r>
      </text>
    </comment>
    <comment ref="K32" authorId="0">
      <text>
        <r>
          <rPr>
            <b/>
            <sz val="8"/>
            <color indexed="8"/>
            <rFont val="Tahoma"/>
            <family val="2"/>
          </rPr>
          <t>Inserire la quantità di SUL interessata dal contributo in corrispondenza della destinazione di progetto relativa.</t>
        </r>
      </text>
    </comment>
    <comment ref="K33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4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>Inserire la quantità di SUL interessata dal contributo in corrispondenza della destinazione di progetto relativa.</t>
        </r>
      </text>
    </comment>
    <comment ref="L53" authorId="0">
      <text>
        <r>
          <rPr>
            <b/>
            <sz val="8"/>
            <color indexed="8"/>
            <rFont val="Tahoma"/>
            <family val="2"/>
          </rPr>
          <t>Inserire numero iscrizione al collegio/ordine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>Scegliere classificazione dell'intervento da menù a tendina.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>Scegliere classificazione dell'intervento da menù a tendina.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>Scegliere classificazione dell'intervento da menù a tendina.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3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inferiore a 95 mq.</t>
        </r>
      </text>
    </comment>
    <comment ref="B32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95 e 110 mq.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tra 110 e 130 mq.
</t>
        </r>
      </text>
    </comment>
    <comment ref="B34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130 e 160 mq.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oltre 160 mq.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inferiore a 95 mq.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tra 95 e 110 mq.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110 e 130 mq.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130 e 160 mq.
</t>
        </r>
      </text>
    </comment>
    <comment ref="C35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oltre i 160 mq.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 xml:space="preserve">Inserire la superficie non residenziale oggetto di intervento di Rist. Edilizia, Rist. Urbanistica o Nuova costruzione fino ai 2000 mq di SUL.
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Inserire la superficie accessoria delle attività direzionali, di servizio o comm. oggetto di intervento di Rist. Edilizia, Rist. Urbanistica o Nuova costruzione fino ai 2000 mq di SUL.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>Inserire la superficie netta di tutte le cantine, soffitte ecc. dell'unità immobiliare o dell'immobile oggetto di int.</t>
        </r>
      </text>
    </comment>
    <comment ref="J31" authorId="0">
      <text>
        <r>
          <rPr>
            <b/>
            <sz val="8"/>
            <color indexed="8"/>
            <rFont val="Tahoma"/>
            <family val="2"/>
          </rPr>
          <t>Inserire la superficie netta di tutte le autorimesse a serv. dell'unità immobiliare o dell'immobile oggetto di int.</t>
        </r>
      </text>
    </comment>
    <comment ref="J32" authorId="0">
      <text>
        <r>
          <rPr>
            <b/>
            <sz val="8"/>
            <color indexed="8"/>
            <rFont val="Tahoma"/>
            <family val="2"/>
          </rPr>
          <t>Inserire la superficie netta di tutti gli androni e port. dell'unità immobiliare o dell'immobile oggetto di int.</t>
        </r>
      </text>
    </comment>
    <comment ref="J33" authorId="0">
      <text>
        <r>
          <rPr>
            <b/>
            <sz val="8"/>
            <color indexed="8"/>
            <rFont val="Tahoma"/>
            <family val="2"/>
          </rPr>
          <t>Inserire la superficie netta di tutte le logge e balconi dell'unità immobiliare o dell'immobile oggetto di int.</t>
        </r>
      </text>
    </comment>
    <comment ref="J61" authorId="0">
      <text>
        <r>
          <rPr>
            <b/>
            <sz val="8"/>
            <color indexed="8"/>
            <rFont val="Tahoma"/>
            <family val="2"/>
          </rPr>
          <t>Inserire la superficie netta delle attività turistiche oggetto di intervento di Rist. Edilizia, Rist. Urbanistica o Nuova costruzione fino ai 2000 mq di SUL.</t>
        </r>
      </text>
    </comment>
    <comment ref="J62" authorId="0">
      <text>
        <r>
          <rPr>
            <b/>
            <sz val="8"/>
            <color indexed="8"/>
            <rFont val="Tahoma"/>
            <family val="2"/>
          </rPr>
          <t>Inserire la superficie accessoria delle attività turistiche oggetto di intervento di Rist. Edilizia, Rist. Urbanistica o Nuova costruzione fino ai 2000 mq di SUL.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>Qualora la superficie degli accessori superi quella indicata a fianco di ciascuna categoria, la percentuale da applicare è quella della categoria immediatamente superiore. Nel caso di edifici residenziali comprendenti più di una abitazione, si applica la percentuale relativa ad una abitazione, la cui suoerficie utile ed i cui accessori risultino rispettivamente dalla media aritmetica delle superfici utili e degli accessori delle singole abitazioni.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inferiore a 95 mq.</t>
        </r>
      </text>
    </comment>
    <comment ref="B32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95 e 110 mq.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tra 110 e 130 mq.
</t>
        </r>
      </text>
    </comment>
    <comment ref="B34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130 e 160 mq.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oltre 160 mq.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inferiore a 95 mq.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tra 95 e 110 mq.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110 e 130 mq.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130 e 160 mq.
</t>
        </r>
      </text>
    </comment>
    <comment ref="C35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oltre i 160 mq.</t>
        </r>
      </text>
    </comment>
    <comment ref="C61" authorId="0">
      <text>
        <r>
          <rPr>
            <b/>
            <sz val="8"/>
            <color indexed="8"/>
            <rFont val="Tahoma"/>
            <family val="2"/>
          </rPr>
          <t>Inserire la superficie utile abitabile oggetto di intervento di Rist. Edilizia, Rist. Urbanistica o Nuova costruzione eccedente i 2000 mq di SUL.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 xml:space="preserve">Inserire la superficie non residenziale oggetto di intervento di Rist. Edilizia, Rist. Urbanistica o Nuova costruzione eccedente i 2000 mq di SUL.
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Inserire la superficie accessoria delle attività direzionali, di servizio o comm. oggetto di intervento di Rist. Edilizia, Rist. Urbanistica o Nuova costruzione fino ai 2000 mq di SUL.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>Inserire la superficie netta di tutte le cantine, soffitte ecc. dell'unità immobiliare o dell'immobile oggetto di int.</t>
        </r>
      </text>
    </comment>
    <comment ref="J31" authorId="0">
      <text>
        <r>
          <rPr>
            <b/>
            <sz val="8"/>
            <color indexed="8"/>
            <rFont val="Tahoma"/>
            <family val="2"/>
          </rPr>
          <t>Inserire la superficie netta di tutte le autorimesse a serv. dell'unità immobiliare o dell'immobile oggetto di int.</t>
        </r>
      </text>
    </comment>
    <comment ref="J32" authorId="0">
      <text>
        <r>
          <rPr>
            <b/>
            <sz val="8"/>
            <color indexed="8"/>
            <rFont val="Tahoma"/>
            <family val="2"/>
          </rPr>
          <t>Inserire la superficie netta di tutti gli androni e port. dell'unità immobiliare o dell'immobile oggetto di int.</t>
        </r>
      </text>
    </comment>
    <comment ref="J33" authorId="0">
      <text>
        <r>
          <rPr>
            <b/>
            <sz val="8"/>
            <color indexed="8"/>
            <rFont val="Tahoma"/>
            <family val="2"/>
          </rPr>
          <t>Inserire la superficie netta di tutte le logge e balconi dell'unità immobiliare o dell'immobile oggetto di int.</t>
        </r>
      </text>
    </comment>
    <comment ref="J61" authorId="0">
      <text>
        <r>
          <rPr>
            <b/>
            <sz val="8"/>
            <color indexed="8"/>
            <rFont val="Tahoma"/>
            <family val="2"/>
          </rPr>
          <t>Inserire la superficie netta delle attività turistiche oggetto di intervento di Rist. Edilizia, Rist. Urbanistica o Nuova costruzione eccedente i 2000 mq di SUL.</t>
        </r>
      </text>
    </comment>
    <comment ref="J62" authorId="0">
      <text>
        <r>
          <rPr>
            <b/>
            <sz val="8"/>
            <color indexed="8"/>
            <rFont val="Tahoma"/>
            <family val="2"/>
          </rPr>
          <t>Inserire la superficie accessoria delle attività turistiche oggetto di intervento di Rist. Edilizia, Rist. Urbanistica o Nuova costruzione eccedente i 2000 mq di SUL.</t>
        </r>
      </text>
    </comment>
  </commentList>
</comments>
</file>

<file path=xl/sharedStrings.xml><?xml version="1.0" encoding="utf-8"?>
<sst xmlns="http://schemas.openxmlformats.org/spreadsheetml/2006/main" count="1010" uniqueCount="330">
  <si>
    <t>COMUNE DI FIRENZE</t>
  </si>
  <si>
    <t xml:space="preserve">PROSPETTO AUTOCALCOLO CONTRIBUTI </t>
  </si>
  <si>
    <t>(Art. 183 L.R. 65/2014 e Allegato "A" del Regolamento Edilizio)</t>
  </si>
  <si>
    <t>(aggiornamento 2024)</t>
  </si>
  <si>
    <t>Note per la compilazione</t>
  </si>
  <si>
    <t>GENERALE:</t>
  </si>
  <si>
    <t>I Fogli contengono le seguenti indicazioni:</t>
  </si>
  <si>
    <t>Frontespizio</t>
  </si>
  <si>
    <t>Frontespizio con dati generali. Il presente foglio dovrà essere compilato in ogni sua parte e stampato obbligatoriamente.</t>
  </si>
  <si>
    <t>F.1</t>
  </si>
  <si>
    <t>Modello per determinazione Oneri di Urbanizzazione per interventi inferiori a 2000 mq di SUL. Il presente foglio dovrà essere compilato e stampato esclusivamente nel caso siano dovuti detti oneri ai sensi artt.183 e 184 della L.R. 65/2014.</t>
  </si>
  <si>
    <t>F.2</t>
  </si>
  <si>
    <t>Modello per determinazione Oneri di Urbanizzazione per interventi superiori a mq 2000, nell'intervallo compreso tra i 2000 ed i 4000 mq di SUL. Il presente foglio dovrà essere compilato e stampato esclusivamente nel caso siano dovuti oneri ai sensi artt.183 e 184 della L.R. 65/2014 e vi dovranno essere inserite le superfici oggetto di intervento ricomprese tra 2000 e 4000 mq secondo le disposizioni di cui alla Delibera di Consiglio Comunale n. 2007/C/00073 del 26/11/20007 e relativi allegati.</t>
  </si>
  <si>
    <t>F.3</t>
  </si>
  <si>
    <t>Modello per determinazione Oneri di Urbanizzazione per interventi superiori a mq 4000 di SUL. Il presente foglio dovrà essere compilato e stampato esclusivamente nel caso siano dovuti oneri ai sensi artt.183 e 184 della L.R. 65/2014 e vi dovranno essere inserite le superfici oggetto di intervento oltre 4000 mq secondo le disposizioni di cui alla Delibera di Consiglio Comunale n. 2007/C/00073 del 26/11/20007 e relativi allegati.</t>
  </si>
  <si>
    <t>F.4</t>
  </si>
  <si>
    <t>Modello per la determinazione del Costo di Costruzione per interventi inferiori a 2000 mq di SUL. Il presente foglio dovrà essere compilato e stampato esclusivamente nel caso sia dovuto il contributo ai sensi artt.183 e 185 della L.R. 65/2014.
Gli articoli cui fanno riferimento le tabelle sono quelli del DM 801/1977.</t>
  </si>
  <si>
    <t>F.5</t>
  </si>
  <si>
    <t>Modello per la determinazione del Costo di Costruzione per interventi superiori a 2000 mq di SUL. Il presente foglio dovrà essere compilato e stampato esclusivamente nel caso sia dovuto il contributo ai sensi artt.183 e 185 della L.R. 65/2014 e vi dovranno essere inserite le superfici oggetto di intervento oltre i 2000 mq secondo le disposizioni di cui alla Delibera di Consiglio Comunale n. 2007/C/00073 del 26/11/20007 e relativi allegati.</t>
  </si>
  <si>
    <t>Riempire solo i fogli che interessano (es. per SUL inferiori a 2000 mq in Ristrutturazione Edilizia andranno riempiti i soli fogli 1 e 4)</t>
  </si>
  <si>
    <t>In tutti i fogli riempire esclusivamente le celle colorate seguendo le indicazioni delle finestre di suggerimento che appaiono posizionandosi sopra le celle.</t>
  </si>
  <si>
    <r>
      <rPr>
        <b/>
        <sz val="10"/>
        <rFont val="Arial"/>
        <family val="2"/>
      </rPr>
      <t>LEGENDA CELLE</t>
    </r>
    <r>
      <rPr>
        <sz val="10"/>
        <rFont val="Arial"/>
        <family val="2"/>
      </rPr>
      <t>: In tutti i fogli i riferimenti di colore sono i seguenti:</t>
    </r>
  </si>
  <si>
    <t>Celle in cui devono essere inseriti dati di testo (nome, indirizzo, ecc.).</t>
  </si>
  <si>
    <t>Celle con menù a tendina.</t>
  </si>
  <si>
    <t>Celle in cui vanno inseriti dati numerici (SUL, Superficie abitabile ecc.).</t>
  </si>
  <si>
    <t>Celle in cui va inserito il segno "X" (maiuscolo o minuscolo) qualora necessario.</t>
  </si>
  <si>
    <t>ISTRUZIONI PER LA STAMPA:</t>
  </si>
  <si>
    <t>Non stampare la presente nota.</t>
  </si>
  <si>
    <t>Posizionarsi sul Foglio Frontespizio</t>
  </si>
  <si>
    <t>Tenendo premuto il tasto Ctrl selezionare i fogli compilati che si intende stampare</t>
  </si>
  <si>
    <t>Procedere con la stampa</t>
  </si>
  <si>
    <t xml:space="preserve">Spazio riservato all'Ufficio </t>
  </si>
  <si>
    <t>Direzione Urbanistica</t>
  </si>
  <si>
    <t>Servizio Edilizia Privata</t>
  </si>
  <si>
    <t xml:space="preserve">(Art. 183 LR 65/2014 e Allegato "A" del Regolamento Edilizio) </t>
  </si>
  <si>
    <t>Aggiornamento 2024</t>
  </si>
  <si>
    <t>Richiedente:</t>
  </si>
  <si>
    <t>Oggetto:</t>
  </si>
  <si>
    <t>Ubicazione:</t>
  </si>
  <si>
    <t xml:space="preserve"> </t>
  </si>
  <si>
    <t>Manutenzione straordinaria - Restauro e Risanamento Conservativo</t>
  </si>
  <si>
    <t>Tecnico:</t>
  </si>
  <si>
    <t>Ristrutturazione edilizia su immobili vincolati ai sensi del DLgs 42/04, parte II, ovvero soggetta alle limitazioni di cui all’art. 13, comma 6.1, delle NTA del RU</t>
  </si>
  <si>
    <t>Ristrutturazione Edilizia</t>
  </si>
  <si>
    <t>Classificazione intervento:</t>
  </si>
  <si>
    <t>Ristrutturazione edilizia con demolizione e ricostruzione</t>
  </si>
  <si>
    <t xml:space="preserve">      (ai sensi dell'art. 3 del DPR 380/01 e              degli artt. 134-135 della LR 65/2014)</t>
  </si>
  <si>
    <t>SCEGLIERE LA CLASSIFICAZIONE DAL MENU' A TENDINA DELLA CELLA SOPRASTANTE</t>
  </si>
  <si>
    <t>Ristrutturazione Edilizia ampliamenti fuori sagoma - Ristrutturazione Urbanistica - Nuova Edificazione</t>
  </si>
  <si>
    <t>Pratica Numero:</t>
  </si>
  <si>
    <t>SUL interessata dal contributo (mq), di cui con destinazione d'uso di progetto:</t>
  </si>
  <si>
    <t>Residenziale</t>
  </si>
  <si>
    <t>mq</t>
  </si>
  <si>
    <t>Industriale e artigianale</t>
  </si>
  <si>
    <t>Commerciale</t>
  </si>
  <si>
    <t>Turistico-ricettive</t>
  </si>
  <si>
    <t>Direzionale</t>
  </si>
  <si>
    <t>Di servizio</t>
  </si>
  <si>
    <t>Commerciale all'ingrosso e depositi</t>
  </si>
  <si>
    <t>Agricola e funzioni connesse</t>
  </si>
  <si>
    <t>Interventi 
inferiori a 
2000 mq di SUL</t>
  </si>
  <si>
    <t>Interventi comp. tra 
2000 e 4000 mq di SUL</t>
  </si>
  <si>
    <t>Interventi 
superiori a 
4000 mq di SUL</t>
  </si>
  <si>
    <t>Oneri di Urbanizzazione Primaria</t>
  </si>
  <si>
    <t>di cui</t>
  </si>
  <si>
    <t>Oneri di Urbanizzazione Secondara</t>
  </si>
  <si>
    <t>Costo di Costruzione</t>
  </si>
  <si>
    <t>TOTALE CONTRIBUTO DOVUTO</t>
  </si>
  <si>
    <t xml:space="preserve">Il presente modulo si compone di complessivi </t>
  </si>
  <si>
    <t>fogli.</t>
  </si>
  <si>
    <t>Si allega elaborato/schema grafico esplicativo dei dati quantitativi (SUL, superfici per costo di costruzione, ecc..) riportati nel presente modulo.</t>
  </si>
  <si>
    <t>Data</t>
  </si>
  <si>
    <t>Il proprietario</t>
  </si>
  <si>
    <t>Il/la sottoscritto/a</t>
  </si>
  <si>
    <t>iscritto/a al Collegio/Ordine</t>
  </si>
  <si>
    <t>al num.</t>
  </si>
  <si>
    <t>dichiara che i dati ed i calcoli predisposti ai fini della determinazione degli oneri di urbanizzazione e del costo di costruzione rispondono a verità e sono stati desunti dagli elaborati grafici e documentio allegati alla pratica edilizia in oggetto</t>
  </si>
  <si>
    <t>Il progettista</t>
  </si>
  <si>
    <t>con apposizione timbro professionale</t>
  </si>
  <si>
    <t>DETERMINAZIONE DEGLI ONERI DI URBANIZZAZIONE
PER INTERVENTI INFERIORI a 2000 mq di S.U.L.</t>
  </si>
  <si>
    <t>(ai sensi articolo 184 della LR 65/2014)</t>
  </si>
  <si>
    <t>TABELLA 1</t>
  </si>
  <si>
    <t>CLASSIFICAZIONE DELL'INTERVENTO</t>
  </si>
  <si>
    <t>NB. SCEGLIERE LA CLASSIFICAZIONE DAL MENU' A TENDINA DELLA CELLA SOTTOSTANTE</t>
  </si>
  <si>
    <t xml:space="preserve">  </t>
  </si>
  <si>
    <t>Intervento di restauro e di risanamento conservativo</t>
  </si>
  <si>
    <t>Intervento di ristrutturazione edilizia</t>
  </si>
  <si>
    <t>Intervento di sostituzione edilizia</t>
  </si>
  <si>
    <t xml:space="preserve">Ristrutturazione urbanisticao di nuova edificazione con I.F. &lt; 1,5 mc/mq </t>
  </si>
  <si>
    <t xml:space="preserve">Ristrutturazione urbanistica o di nuova edificazione con I.F. compreso tra 1,5 mc/mq e 3 mc/mq </t>
  </si>
  <si>
    <t xml:space="preserve">Ristrutturazione urbanistica o di nuova edificazione con I.F. &gt; 3 mc/mq </t>
  </si>
  <si>
    <t>Mutamento della destinazione d'uso agricola di edifici rurali (art. 83 comma 5 LR 65/2014)</t>
  </si>
  <si>
    <t>TABELLA 2</t>
  </si>
  <si>
    <t>Destinazione d'uso di Progetto</t>
  </si>
  <si>
    <t>SUL</t>
  </si>
  <si>
    <t>H. Virt.</t>
  </si>
  <si>
    <t>VOL. Virt.</t>
  </si>
  <si>
    <t>INSERIRE IL 
SEGNO "X" 
NELLE CELLE 
SOTTOSTANTI</t>
  </si>
  <si>
    <t>INSERIRE LA QUANTITA' IN mq.</t>
  </si>
  <si>
    <t xml:space="preserve">  ml.</t>
  </si>
  <si>
    <t xml:space="preserve">    mc.</t>
  </si>
  <si>
    <t>INSEDIAMENTI RESIDENZIALI</t>
  </si>
  <si>
    <t>INSEDIAMENTI ARTIGIANALI INDUSTRIALI</t>
  </si>
  <si>
    <t>INSEDIAMENTI ARTIGIANALI INDUSTRIALI (Categorie Speciali)</t>
  </si>
  <si>
    <t>INSEDIAMENTI COMMERCIALI</t>
  </si>
  <si>
    <t>INSEDIAMENTI DIREZIONALI</t>
  </si>
  <si>
    <t>INSEDIAMENTI TURISTICO RICETTIVO</t>
  </si>
  <si>
    <t>INSEDIAMENTI DI SERVIZIO</t>
  </si>
  <si>
    <t>INSEDIAMENTI CENTRI COMMERCIALI ALL'INGROSSO</t>
  </si>
  <si>
    <t>INSEDIAMENTI AGRICOLI E ATTIVITA' CONNESSE</t>
  </si>
  <si>
    <t>TABELLA 3</t>
  </si>
  <si>
    <t>Tariffa a mq/mc</t>
  </si>
  <si>
    <t>Incremento</t>
  </si>
  <si>
    <t>Importo dovuto</t>
  </si>
  <si>
    <t>INSERIRE IL SEGNO "X" SE CAMBIA DEST. DA RESIDENZIALE</t>
  </si>
  <si>
    <t>Volume</t>
  </si>
  <si>
    <t>Urb. I^</t>
  </si>
  <si>
    <t>Urb. II^</t>
  </si>
  <si>
    <t>TOTALE ONERI DI URBANIZZAZIONE</t>
  </si>
  <si>
    <t>TOTALE GENERALE IMPORTO DOVUTO</t>
  </si>
  <si>
    <t>DETERMINAZIONE DEGLI ONERI DI URBANIZZAZIONE
PER INTERVENTI COMPRESI TRA 2000 e 4000 mq di S.U.L.</t>
  </si>
  <si>
    <t xml:space="preserve">   </t>
  </si>
  <si>
    <t>DETERMINAZIONE DEGLI ONERI DI URBANIZZAZIONE
PER INTERVENTI SUPERIORI a 4000 mq DI S.U.L.</t>
  </si>
  <si>
    <t xml:space="preserve">    </t>
  </si>
  <si>
    <t>PROSPETTO PER LA DETERMINAZIONE DEL COSTO DI COSTRUZIONE
PER INTERVENTI INFERIORI a 2000 mq di S.U.L.</t>
  </si>
  <si>
    <t>(D.M. 10/05/1977 N. 801)</t>
  </si>
  <si>
    <t>TABELLA A</t>
  </si>
  <si>
    <t>Classificazione dell'intervento:</t>
  </si>
  <si>
    <t xml:space="preserve">il coefficiente di abbattimento è pari a </t>
  </si>
  <si>
    <r>
      <rPr>
        <b/>
        <sz val="12"/>
        <rFont val="Arial"/>
        <family val="2"/>
      </rPr>
      <t xml:space="preserve">TABELLA B </t>
    </r>
    <r>
      <rPr>
        <sz val="12"/>
        <rFont val="Arial"/>
        <family val="2"/>
      </rPr>
      <t>- Tabella per la determinazione della percentuale 
del contributo sul costo di costruzione (artt. 3 - 6 - 10 Legge 20.01.1977 n° 10)</t>
    </r>
  </si>
  <si>
    <t>Caratteristiche tipologiche delle costruzioni</t>
  </si>
  <si>
    <t>%</t>
  </si>
  <si>
    <t>1a) ABITAZIONI aventi sup. utile superiore  mq 160 e accessori di 60 mq</t>
  </si>
  <si>
    <t>3) Costruzioni o impianti per attività TURISTICHE</t>
  </si>
  <si>
    <t>4) Costruzioni o impianti per attività COMMERCIALI</t>
  </si>
  <si>
    <t>1b) ABITAZIONI aventi sup. utile compresa tra mq 160 e mq 130 e acc. di 55 mq</t>
  </si>
  <si>
    <t>5) Costruzioni o impianti per attività DIREZIONALI</t>
  </si>
  <si>
    <t>SELEZIONARE DAL MENU' SOTTOSTANTE PER UNITA' RESIDENZIALI</t>
  </si>
  <si>
    <t>1c) ABITAZIONI aventi sup. utile compresa tra mq 130 e mq 110 e acc. di 50 mq</t>
  </si>
  <si>
    <t>1d) ABITAZIONI aventi sup. utile compresa tra mq 110 e mq 95 e acc. di 45 mq</t>
  </si>
  <si>
    <t>SELEZIONARE DAL MENU' SOTTOSTANTE PER ATTIVITA' TURISTICHE</t>
  </si>
  <si>
    <t>1e) ABITAZIONI aventi sup. utile inferiore a mq 95 e accessori di 40 mq</t>
  </si>
  <si>
    <t>2) ABITAZIONI aventi caratteristiche di lusso</t>
  </si>
  <si>
    <t xml:space="preserve">SELEZIONARE DAL MENU' SOTTOSTANTE PER ATTIVITA' DIREZIONALI/DI SERVIZIO O COMMERCIALI </t>
  </si>
  <si>
    <t>La percentuale di applicazione sopra indicata è ridotta di 1 punto nei seguenti casi:</t>
  </si>
  <si>
    <t>INSERIRE IL SEGNO "X" NELLE CELLE SOTTOSTANTI</t>
  </si>
  <si>
    <t>a) per gli edifici che vengono dotati, ai fini del risc. invernale e/o del cond. estivo, di sistemi costruttivi ed imp.che utilizzano l'energia solare;</t>
  </si>
  <si>
    <t>b) per gli edifici da realizzare con struttura portante in muratura di pietrame e/o laterizio;</t>
  </si>
  <si>
    <t>c) per gli interventi di bioedilizia.</t>
  </si>
  <si>
    <t>% COSTO RESIDENZIALE</t>
  </si>
  <si>
    <t>% COSTO TURISTICHE</t>
  </si>
  <si>
    <t>% COSTO DIREZ-COMM-DI SERVIZIO</t>
  </si>
  <si>
    <t>TABELLA C</t>
  </si>
  <si>
    <r>
      <rPr>
        <b/>
        <sz val="12"/>
        <rFont val="Arial"/>
        <family val="2"/>
      </rPr>
      <t xml:space="preserve">TABELLA D </t>
    </r>
    <r>
      <rPr>
        <sz val="12"/>
        <rFont val="Arial"/>
        <family val="2"/>
      </rPr>
      <t>- Sup. per servizi ed accessori relativi alla residenza (Art. 2)</t>
    </r>
  </si>
  <si>
    <t>Incremento relativo alla superficie utile abitabile "I1" - (art. 5)</t>
  </si>
  <si>
    <t>Classi di superficie</t>
  </si>
  <si>
    <t>Numero Alloggi</t>
  </si>
  <si>
    <t>Superf. Utile Abitab.</t>
  </si>
  <si>
    <t>Rapporto rispetto al tot.</t>
  </si>
  <si>
    <t>% incremento</t>
  </si>
  <si>
    <t xml:space="preserve">% Increm. per classi di </t>
  </si>
  <si>
    <t>DESTINAZIONI</t>
  </si>
  <si>
    <t>Sup. netta servizi e accessori</t>
  </si>
  <si>
    <t xml:space="preserve"> (mq.)</t>
  </si>
  <si>
    <t>(num.)</t>
  </si>
  <si>
    <t>Su</t>
  </si>
  <si>
    <t>(art.5)</t>
  </si>
  <si>
    <t>superficie</t>
  </si>
  <si>
    <t>(mq.)</t>
  </si>
  <si>
    <t>(1)</t>
  </si>
  <si>
    <t>(2)</t>
  </si>
  <si>
    <t>(3)</t>
  </si>
  <si>
    <t>(4) = (3) : Su</t>
  </si>
  <si>
    <t>(5)</t>
  </si>
  <si>
    <t>(6) = (4) x (5)</t>
  </si>
  <si>
    <t>a) Cant.,soff.,C.T.,lavatoi, ecc.</t>
  </si>
  <si>
    <t>fino a 95</t>
  </si>
  <si>
    <t>b) Autorimesse sing.    collett.</t>
  </si>
  <si>
    <t>oltre 95 fino 110</t>
  </si>
  <si>
    <t>c) Androni di ing. e porticati liberi</t>
  </si>
  <si>
    <t>oltre110 fino130</t>
  </si>
  <si>
    <t>d) Logge e balconi</t>
  </si>
  <si>
    <t>oltre130 fino160</t>
  </si>
  <si>
    <t>Totale s.n.r.</t>
  </si>
  <si>
    <t>oltre a 160</t>
  </si>
  <si>
    <t>Tot. S.u.</t>
  </si>
  <si>
    <t>Totale "I1"</t>
  </si>
  <si>
    <r>
      <rPr>
        <b/>
        <sz val="12"/>
        <rFont val="Arial"/>
        <family val="2"/>
      </rPr>
      <t xml:space="preserve">TABELLA E - </t>
    </r>
    <r>
      <rPr>
        <sz val="12"/>
        <rFont val="Arial"/>
        <family val="2"/>
      </rPr>
      <t>Incremento per servizi ed accessori relativi alla parte residenziale "I2" (art. 6)</t>
    </r>
  </si>
  <si>
    <r>
      <rPr>
        <b/>
        <sz val="12"/>
        <rFont val="Arial"/>
        <family val="2"/>
      </rPr>
      <t xml:space="preserve">TABELLA F
</t>
    </r>
    <r>
      <rPr>
        <sz val="12"/>
        <rFont val="Arial"/>
        <family val="2"/>
      </rPr>
      <t>Incremento per particolari caratteristiche "I3" (Art. 7)</t>
    </r>
  </si>
  <si>
    <t>Caratteristiche</t>
  </si>
  <si>
    <r>
      <rPr>
        <sz val="11"/>
        <color indexed="63"/>
        <rFont val="Arial"/>
        <family val="2"/>
      </rPr>
      <t xml:space="preserve">Ipotesi che ricorre
</t>
    </r>
    <r>
      <rPr>
        <sz val="8"/>
        <color indexed="17"/>
        <rFont val="Arial"/>
        <family val="2"/>
      </rPr>
      <t>(INSERIRE IL SEGNO "X" NELLE CELLE SOTTO)</t>
    </r>
  </si>
  <si>
    <t>Increm. %</t>
  </si>
  <si>
    <t xml:space="preserve">snr/su x 100 = </t>
  </si>
  <si>
    <t>Intervalli di variabilità del rapporto percentuale</t>
  </si>
  <si>
    <t>Ipotesi
che ricorre</t>
  </si>
  <si>
    <t>incremento</t>
  </si>
  <si>
    <t xml:space="preserve"> Snr/Su x 100</t>
  </si>
  <si>
    <t>1) presenza di più di un ascensore per ogni scala se questa serve meno di sei piani fuori terra</t>
  </si>
  <si>
    <t>2) scala di servizio non prescritta da Leggi o Reg. o imposta da necessità di prevenzione infortuni o inc.</t>
  </si>
  <si>
    <t>50       75</t>
  </si>
  <si>
    <t xml:space="preserve">3) altezza libera netta di piano superiore a m 3,00 o a quella minima prescritta ………... </t>
  </si>
  <si>
    <t>75      100</t>
  </si>
  <si>
    <t>4) piscina coperta o scoperta a servizio di meno di 15 U.I.</t>
  </si>
  <si>
    <t>5) alloggi di custodia a servizio di meno di 15 U.I.</t>
  </si>
  <si>
    <t>Valore "I2"</t>
  </si>
  <si>
    <t>Valore "I3"</t>
  </si>
  <si>
    <r>
      <rPr>
        <b/>
        <sz val="12"/>
        <rFont val="Arial"/>
        <family val="2"/>
      </rPr>
      <t xml:space="preserve">TABELLA G </t>
    </r>
    <r>
      <rPr>
        <sz val="12"/>
        <rFont val="Arial"/>
        <family val="2"/>
      </rPr>
      <t xml:space="preserve"> (Art. 8)</t>
    </r>
  </si>
  <si>
    <t>Somma
I1 + I2+ I3</t>
  </si>
  <si>
    <t>Classe edificio</t>
  </si>
  <si>
    <t>Magg.ne</t>
  </si>
  <si>
    <t>% (Art.8)</t>
  </si>
  <si>
    <t>TABELLA H</t>
  </si>
  <si>
    <t>TABELLA I</t>
  </si>
  <si>
    <t>TABELLA J</t>
  </si>
  <si>
    <t>SUPERFICI RESIDENZIALI E RELATIVI   SERVIZI e ACCESSORI</t>
  </si>
  <si>
    <t>SUP. ATT. DIREZIONALI, DI SERVIZIO E COMMERCIALI con RELATIVI SERVIZI e ACC.</t>
  </si>
  <si>
    <t>SUPERFICI ATTIVITA' TURISTICHE E RELATIVI SERVIZI e ACCESSORI</t>
  </si>
  <si>
    <t>Sigla e Denominazione</t>
  </si>
  <si>
    <r>
      <rPr>
        <sz val="11"/>
        <rFont val="Arial"/>
        <family val="2"/>
      </rPr>
      <t xml:space="preserve">Sup. </t>
    </r>
    <r>
      <rPr>
        <sz val="9"/>
        <rFont val="Arial"/>
        <family val="2"/>
      </rPr>
      <t>mq.</t>
    </r>
  </si>
  <si>
    <t>1) - Su - Superficie utile abitabile (art.3)</t>
  </si>
  <si>
    <t>1) - Sn - Sup.netta non residenziale (art.9)</t>
  </si>
  <si>
    <t>2) - Snr - Superficie netta non resid. (art. 2)</t>
  </si>
  <si>
    <t>2) - Sa - Sup. dei relativi accessori (art.9)</t>
  </si>
  <si>
    <t>2) - Sa - Sup. dei relativi accessori (art. 9)</t>
  </si>
  <si>
    <t>3) - 60% Snr - Superficie ragguagliata</t>
  </si>
  <si>
    <t>3) - 60% Sa - Superficie ragguagliata</t>
  </si>
  <si>
    <t>4) = 1) + 3) - Sc - Sup. complessiva (art.2)</t>
  </si>
  <si>
    <t>4) = 1) + 3) - St - Sup. complessiva (art.9)</t>
  </si>
  <si>
    <t>4) = 1) + 3) - St - Sup. comples. (art. 9)</t>
  </si>
  <si>
    <t>DETERMINAZIONE DEL CONTRIBUTO SUL COSTO DI COSTRUZIONE</t>
  </si>
  <si>
    <t>Destinazione
d'uso</t>
  </si>
  <si>
    <t>Sup.totale
TAB.H-TAB.I</t>
  </si>
  <si>
    <t>Costo Costr.</t>
  </si>
  <si>
    <t>Magg.ne
TAB. G</t>
  </si>
  <si>
    <t>Coeff. Abbatt.
TAB. A</t>
  </si>
  <si>
    <t>Importo dell'opera 
autocalcolato o 
da perizia giurata</t>
  </si>
  <si>
    <t>Perc.
TAB. B</t>
  </si>
  <si>
    <t>IMPORTO DOVUTO</t>
  </si>
  <si>
    <t>mq.</t>
  </si>
  <si>
    <t xml:space="preserve">€/mq.  </t>
  </si>
  <si>
    <t>RESIDENZIALE</t>
  </si>
  <si>
    <t>DIREZ/COMM
SERVIZIO</t>
  </si>
  <si>
    <t>TURISTICO</t>
  </si>
  <si>
    <t>PROSPETTO PER LA DETERMINAZIONE DEL COSTO DI COSTRUZIONE
PER INTERVENTI OLTRE i 2000 mq di S.U.L.</t>
  </si>
  <si>
    <t>b) Autorimesse sing. e collett.</t>
  </si>
  <si>
    <t>SUPERFICI RESIDENZIALI E RELATIVI SERVIZI e ACCESSORI</t>
  </si>
  <si>
    <t>Sup.totale
TAB H - TAB I</t>
  </si>
  <si>
    <t>€/mq</t>
  </si>
  <si>
    <t>ONERI DI URBANIZZAZIONE PER INTERVENTI INFERIORI A 2000 MQ. DI S.U.L.</t>
  </si>
  <si>
    <t>TIPOLOGIA
DELL'INTERVENTO</t>
  </si>
  <si>
    <t>INSEDIAMENTI
RESIDENZIALI</t>
  </si>
  <si>
    <t>INSEDIAMENTI ARTIGIANALI
INDUSTRIALI (1)</t>
  </si>
  <si>
    <t>INSEDIAMENTI ARTIGIANALI
INDUSTRIALI (1)
(Categorie Speciali)</t>
  </si>
  <si>
    <t>INSEDIAMENTI COMMERCIALI (1)</t>
  </si>
  <si>
    <t>INSEDIAMENTI
DIREZIONALI (1)</t>
  </si>
  <si>
    <t>INSEDIAMENTI
TURISTICO RICETTIVO (1)</t>
  </si>
  <si>
    <t>INSEDIAMENTI DI SERVIZIO (1)</t>
  </si>
  <si>
    <t>INSEDIAMENTI CENTRI COMMERCIALI ALL'INGROSSO (1)</t>
  </si>
  <si>
    <t>INSEDIAMENTI AGRICOLI
E ATTIVITA' CONNESSE(1)</t>
  </si>
  <si>
    <t>Primaria</t>
  </si>
  <si>
    <t>Secondaria</t>
  </si>
  <si>
    <t>mc</t>
  </si>
  <si>
    <t>Intervento di restauro e
di risanamento conservativo</t>
  </si>
  <si>
    <t>Intervento di
ristrutturazione edilizia</t>
  </si>
  <si>
    <t>Intervento di
sostituzione edilizia</t>
  </si>
  <si>
    <t xml:space="preserve">Ristrutturazione urbanistica
o di nuova edificazione con 
I.F. &lt; 1,5 mc/mq </t>
  </si>
  <si>
    <t xml:space="preserve">Ristrutturazione urbanistica
o di nuova edificazione con 
I.F. compreso tra 1,5 mc/mq
e 3 mc/mq </t>
  </si>
  <si>
    <t xml:space="preserve">Ristrutturazione urbanistica
o di nuova edificazione con 
I.F. &gt; 3 mc/mq </t>
  </si>
  <si>
    <t xml:space="preserve"> ONERI VERDI </t>
  </si>
  <si>
    <t>Mutamento della destinazione
d'uso agricola di edifici rurali
(art. 45 comma 3 L.R. 1/05)</t>
  </si>
  <si>
    <t>X</t>
  </si>
  <si>
    <t>Nota esplicativa</t>
  </si>
  <si>
    <t>Destinazione</t>
  </si>
  <si>
    <t>Urbanizzaz.</t>
  </si>
  <si>
    <t>Costo medio
regionale</t>
  </si>
  <si>
    <t>Incremento/
riduzione</t>
  </si>
  <si>
    <t>Tipologia d'intervento</t>
  </si>
  <si>
    <t>coefficiente</t>
  </si>
  <si>
    <t>(1) Qualora gli interventi comportino il cambiamento dell'originaria destinazione residenziale le cifre ivi indicate dovranno essere maggiorate di un'aliquota pari al 50%.</t>
  </si>
  <si>
    <t xml:space="preserve">residenziale
(risan.cons.-ristrutt.)
</t>
  </si>
  <si>
    <t>primaria</t>
  </si>
  <si>
    <t>restauro e risanam. Conserv.</t>
  </si>
  <si>
    <t>secondaria</t>
  </si>
  <si>
    <t>ristrutturazione edilizia</t>
  </si>
  <si>
    <t>artigianale
industriale*</t>
  </si>
  <si>
    <t>-</t>
  </si>
  <si>
    <t>sostituzione edilizia</t>
  </si>
  <si>
    <t>artigianale industriale
(categorie speciali)*</t>
  </si>
  <si>
    <t>commerciale*</t>
  </si>
  <si>
    <t>Ristrutturazione urbanistica
o di nuova edificazione con 
I.F. compreso tra 1,5 e 3 mc/mq.</t>
  </si>
  <si>
    <t>direzionale*</t>
  </si>
  <si>
    <t>turistico ricettivo*</t>
  </si>
  <si>
    <t>di servizio*</t>
  </si>
  <si>
    <t>Parametro comunale</t>
  </si>
  <si>
    <t>commerciale all'ingrosso*</t>
  </si>
  <si>
    <t>Aggiornamento ISTAT (FOI)</t>
  </si>
  <si>
    <t>agricolo e attività connesse*</t>
  </si>
  <si>
    <t>Aggiornamento NIC</t>
  </si>
  <si>
    <t xml:space="preserve">residenziale, artig.indus. (anche categorie speciali) 
e agricolo
(sostituzione edilizia)
</t>
  </si>
  <si>
    <t>c.s</t>
  </si>
  <si>
    <t>commerciale, direz., turistico,
di servizio e comm. Ingrosso
(sostit. Edilizia)</t>
  </si>
  <si>
    <t>c.s.</t>
  </si>
  <si>
    <t>* per tutti gli interventi ad esclusione
della sostituzione edilizia</t>
  </si>
  <si>
    <t>ONERI DI URBANIZZAZIONE PER INTERVENTI COMPRESI TRA I 2000 E  I 4000 MQ. DI S.U.L.</t>
  </si>
  <si>
    <t>INSEDIAMENTI AGRICOLI
E ATTIVITA' CONNESSE</t>
  </si>
  <si>
    <t>istat</t>
  </si>
  <si>
    <t>riduzione</t>
  </si>
  <si>
    <t>COSTO BASE</t>
  </si>
  <si>
    <t>PARAMETRO COMUNALE</t>
  </si>
  <si>
    <t>COEFF. PER TIPO INTERVENTO</t>
  </si>
  <si>
    <t>INCREM. O RIDUZ.</t>
  </si>
  <si>
    <t>ADEGUAMENTO ISTAT</t>
  </si>
  <si>
    <t>residenziale
(risan.cons.-ristrutt.)</t>
  </si>
  <si>
    <t>artigianale
industriale</t>
  </si>
  <si>
    <t>artigianale industriale
(categorie speciali)</t>
  </si>
  <si>
    <t>commerciale</t>
  </si>
  <si>
    <t>direzionale</t>
  </si>
  <si>
    <t>turistico ricettivo</t>
  </si>
  <si>
    <t>di servizio</t>
  </si>
  <si>
    <t>commerciale all'ingrosso</t>
  </si>
  <si>
    <t>agricolo e attività connesse</t>
  </si>
  <si>
    <t>sost. Edilizia residenziale
artigian. ; artig. Categorie spec. Agricolo</t>
  </si>
  <si>
    <t>primaria
secondaria</t>
  </si>
  <si>
    <t>sost. Edilizia
commerc. Direz. Turis
di serv., comm ingr.</t>
  </si>
  <si>
    <t>residenz. Nuova costr</t>
  </si>
  <si>
    <t>ONERI DI URBANIZZAZIONE PER INTERVENTI ECCEDENTI I 4000 MQ. DI S.U.L.</t>
  </si>
  <si>
    <t xml:space="preserve"> ONERI VERDI</t>
  </si>
  <si>
    <t>COSTO DI COSTRUZIONE</t>
  </si>
  <si>
    <t>CLASSE</t>
  </si>
  <si>
    <t>INCREMENTO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</si>
</sst>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-410]\ * #,##0.00\ ;\-[$€-410]\ * #,##0.00\ ;[$€-410]\ * \-#\ "/>
    <numFmt numFmtId="166" formatCode="[$€-410]\ #,##0.00"/>
    <numFmt numFmtId="167" formatCode="DD/MM/YYYY"/>
    <numFmt numFmtId="168" formatCode="#,##0.00"/>
    <numFmt numFmtId="169" formatCode="&quot;€ &quot;#,##0.00"/>
    <numFmt numFmtId="170" formatCode="0.000"/>
    <numFmt numFmtId="171" formatCode="#,##0"/>
    <numFmt numFmtId="172" formatCode="0"/>
    <numFmt numFmtId="173" formatCode="0.00"/>
    <numFmt numFmtId="174" formatCode="* #,##0.00\ ;\-* #,##0.00\ ;* \-#\ ;@\ "/>
    <numFmt numFmtId="175" formatCode="#,##0.00\ ;\-#,##0.00\ "/>
    <numFmt numFmtId="176" formatCode="#,##0.00;[RED]#,##0.00"/>
    <numFmt numFmtId="177" formatCode="#,##0;[RED]#,##0"/>
    <numFmt numFmtId="178" formatCode="&quot;€ &quot;#,##0.00;&quot;-€ &quot;#,##0.00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color indexed="63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12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hair">
        <color indexed="23"/>
      </right>
      <top style="thin">
        <color indexed="8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8"/>
      </left>
      <right style="thin">
        <color indexed="2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8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8"/>
      </top>
      <bottom style="hair">
        <color indexed="22"/>
      </bottom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>
        <color indexed="63"/>
      </bottom>
    </border>
    <border>
      <left style="thin">
        <color indexed="23"/>
      </left>
      <right style="medium">
        <color indexed="17"/>
      </right>
      <top style="hair">
        <color indexed="22"/>
      </top>
      <bottom style="hair">
        <color indexed="2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3"/>
      </left>
      <right style="medium">
        <color indexed="17"/>
      </right>
      <top style="hair">
        <color indexed="22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2"/>
      </top>
      <bottom style="thin">
        <color indexed="23"/>
      </bottom>
    </border>
    <border>
      <left>
        <color indexed="63"/>
      </left>
      <right style="hair">
        <color indexed="22"/>
      </right>
      <top style="hair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thin">
        <color indexed="8"/>
      </top>
      <bottom>
        <color indexed="63"/>
      </bottom>
    </border>
    <border>
      <left style="medium">
        <color indexed="23"/>
      </left>
      <right style="hair">
        <color indexed="22"/>
      </right>
      <top style="thin">
        <color indexed="8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20"/>
      </right>
      <top style="hair">
        <color indexed="22"/>
      </top>
      <bottom style="hair">
        <color indexed="22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2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23"/>
      </right>
      <top>
        <color indexed="63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hair">
        <color indexed="22"/>
      </top>
      <bottom style="medium">
        <color indexed="23"/>
      </bottom>
    </border>
    <border>
      <left style="hair">
        <color indexed="22"/>
      </left>
      <right style="medium">
        <color indexed="23"/>
      </right>
      <top style="hair">
        <color indexed="22"/>
      </top>
      <bottom style="medium">
        <color indexed="2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22"/>
      </right>
      <top style="thin">
        <color indexed="8"/>
      </top>
      <bottom style="hair">
        <color indexed="2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medium">
        <color indexed="23"/>
      </bottom>
    </border>
    <border>
      <left>
        <color indexed="63"/>
      </left>
      <right style="hair">
        <color indexed="22"/>
      </right>
      <top style="hair">
        <color indexed="22"/>
      </top>
      <bottom style="medium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5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02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5" fillId="0" borderId="0" xfId="0" applyFont="1" applyBorder="1" applyAlignment="1" applyProtection="1">
      <alignment horizontal="center" vertical="center"/>
      <protection/>
    </xf>
    <xf numFmtId="164" fontId="15" fillId="0" borderId="0" xfId="0" applyFont="1" applyAlignment="1" applyProtection="1">
      <alignment vertical="center"/>
      <protection/>
    </xf>
    <xf numFmtId="164" fontId="14" fillId="0" borderId="0" xfId="0" applyFont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15" fillId="0" borderId="2" xfId="0" applyFont="1" applyBorder="1" applyAlignment="1" applyProtection="1">
      <alignment horizontal="center" vertical="top"/>
      <protection/>
    </xf>
    <xf numFmtId="164" fontId="0" fillId="0" borderId="2" xfId="0" applyFont="1" applyBorder="1" applyAlignment="1" applyProtection="1">
      <alignment horizontal="justify" vertical="top"/>
      <protection/>
    </xf>
    <xf numFmtId="164" fontId="15" fillId="0" borderId="3" xfId="0" applyFont="1" applyBorder="1" applyAlignment="1" applyProtection="1">
      <alignment horizontal="center" vertical="top"/>
      <protection/>
    </xf>
    <xf numFmtId="164" fontId="0" fillId="0" borderId="2" xfId="0" applyFont="1" applyBorder="1" applyAlignment="1" applyProtection="1">
      <alignment horizontal="justify" vertical="top" wrapText="1"/>
      <protection/>
    </xf>
    <xf numFmtId="164" fontId="15" fillId="0" borderId="4" xfId="0" applyFont="1" applyBorder="1" applyAlignment="1" applyProtection="1">
      <alignment horizontal="center" vertical="top"/>
      <protection/>
    </xf>
    <xf numFmtId="164" fontId="17" fillId="0" borderId="0" xfId="0" applyFont="1" applyAlignment="1" applyProtection="1">
      <alignment vertical="center"/>
      <protection/>
    </xf>
    <xf numFmtId="164" fontId="15" fillId="0" borderId="0" xfId="0" applyFont="1" applyBorder="1" applyAlignment="1" applyProtection="1">
      <alignment horizontal="left" vertical="center" wrapText="1"/>
      <protection/>
    </xf>
    <xf numFmtId="164" fontId="15" fillId="0" borderId="0" xfId="0" applyFont="1" applyAlignment="1" applyProtection="1">
      <alignment horizontal="left" vertical="center" wrapText="1"/>
      <protection/>
    </xf>
    <xf numFmtId="164" fontId="0" fillId="9" borderId="5" xfId="0" applyFill="1" applyBorder="1" applyAlignment="1" applyProtection="1">
      <alignment vertical="center"/>
      <protection/>
    </xf>
    <xf numFmtId="164" fontId="18" fillId="9" borderId="6" xfId="0" applyFont="1" applyFill="1" applyBorder="1" applyAlignment="1" applyProtection="1">
      <alignment horizontal="center" vertical="center"/>
      <protection/>
    </xf>
    <xf numFmtId="164" fontId="18" fillId="10" borderId="5" xfId="0" applyFont="1" applyFill="1" applyBorder="1" applyAlignment="1" applyProtection="1">
      <alignment horizontal="center" vertical="center"/>
      <protection/>
    </xf>
    <xf numFmtId="166" fontId="18" fillId="7" borderId="5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/>
    </xf>
    <xf numFmtId="164" fontId="19" fillId="0" borderId="7" xfId="0" applyFont="1" applyBorder="1" applyAlignment="1" applyProtection="1">
      <alignment horizontal="left" vertical="center"/>
      <protection/>
    </xf>
    <xf numFmtId="164" fontId="19" fillId="0" borderId="8" xfId="0" applyFont="1" applyBorder="1" applyAlignment="1" applyProtection="1">
      <alignment horizontal="left" vertical="center"/>
      <protection/>
    </xf>
    <xf numFmtId="164" fontId="0" fillId="0" borderId="8" xfId="0" applyBorder="1" applyAlignment="1" applyProtection="1">
      <alignment vertical="center"/>
      <protection/>
    </xf>
    <xf numFmtId="164" fontId="0" fillId="0" borderId="9" xfId="0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15" fillId="0" borderId="0" xfId="0" applyFont="1" applyBorder="1" applyAlignment="1" applyProtection="1">
      <alignment horizontal="right"/>
      <protection/>
    </xf>
    <xf numFmtId="164" fontId="15" fillId="0" borderId="0" xfId="0" applyFont="1" applyBorder="1" applyAlignment="1" applyProtection="1">
      <alignment horizontal="center"/>
      <protection/>
    </xf>
    <xf numFmtId="164" fontId="15" fillId="0" borderId="1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7" fontId="15" fillId="0" borderId="0" xfId="0" applyNumberFormat="1" applyFont="1" applyBorder="1" applyAlignment="1" applyProtection="1">
      <alignment horizontal="right"/>
      <protection/>
    </xf>
    <xf numFmtId="164" fontId="13" fillId="0" borderId="10" xfId="0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20" fillId="0" borderId="0" xfId="0" applyFont="1" applyBorder="1" applyAlignment="1" applyProtection="1">
      <alignment horizontal="right"/>
      <protection/>
    </xf>
    <xf numFmtId="164" fontId="21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 horizontal="right"/>
      <protection/>
    </xf>
    <xf numFmtId="164" fontId="16" fillId="0" borderId="10" xfId="0" applyFont="1" applyBorder="1" applyAlignment="1" applyProtection="1">
      <alignment horizontal="center"/>
      <protection/>
    </xf>
    <xf numFmtId="164" fontId="16" fillId="0" borderId="0" xfId="0" applyFont="1" applyBorder="1" applyAlignment="1" applyProtection="1">
      <alignment horizontal="center"/>
      <protection/>
    </xf>
    <xf numFmtId="164" fontId="22" fillId="0" borderId="0" xfId="0" applyFont="1" applyBorder="1" applyAlignment="1" applyProtection="1">
      <alignment horizontal="right"/>
      <protection/>
    </xf>
    <xf numFmtId="164" fontId="16" fillId="0" borderId="0" xfId="0" applyFont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right"/>
      <protection/>
    </xf>
    <xf numFmtId="164" fontId="22" fillId="0" borderId="0" xfId="0" applyFont="1" applyFill="1" applyBorder="1" applyAlignment="1" applyProtection="1">
      <alignment horizontal="right"/>
      <protection/>
    </xf>
    <xf numFmtId="164" fontId="16" fillId="0" borderId="0" xfId="0" applyFont="1" applyFill="1" applyBorder="1" applyAlignment="1" applyProtection="1">
      <alignment horizontal="right"/>
      <protection/>
    </xf>
    <xf numFmtId="164" fontId="0" fillId="0" borderId="12" xfId="0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 vertical="center"/>
      <protection/>
    </xf>
    <xf numFmtId="164" fontId="0" fillId="0" borderId="14" xfId="0" applyFont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7" fontId="2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center"/>
      <protection/>
    </xf>
    <xf numFmtId="164" fontId="21" fillId="11" borderId="15" xfId="0" applyFont="1" applyFill="1" applyBorder="1" applyAlignment="1" applyProtection="1">
      <alignment horizontal="center" vertical="center" wrapText="1"/>
      <protection/>
    </xf>
    <xf numFmtId="164" fontId="14" fillId="11" borderId="16" xfId="0" applyFont="1" applyFill="1" applyBorder="1" applyAlignment="1" applyProtection="1">
      <alignment horizontal="center" vertical="center" wrapText="1"/>
      <protection/>
    </xf>
    <xf numFmtId="164" fontId="0" fillId="0" borderId="17" xfId="0" applyFont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6" fillId="0" borderId="18" xfId="0" applyFont="1" applyFill="1" applyBorder="1" applyAlignment="1" applyProtection="1">
      <alignment horizontal="right" vertical="center"/>
      <protection/>
    </xf>
    <xf numFmtId="164" fontId="24" fillId="9" borderId="0" xfId="0" applyFont="1" applyFill="1" applyBorder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horizontal="right"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0" xfId="0" applyFont="1" applyAlignment="1" applyProtection="1">
      <alignment vertical="center"/>
      <protection/>
    </xf>
    <xf numFmtId="164" fontId="24" fillId="9" borderId="0" xfId="0" applyFont="1" applyFill="1" applyBorder="1" applyAlignment="1" applyProtection="1">
      <alignment horizontal="justify" vertical="top" wrapText="1"/>
      <protection locked="0"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4" fillId="9" borderId="0" xfId="0" applyFont="1" applyFill="1" applyBorder="1" applyAlignment="1" applyProtection="1">
      <alignment horizontal="justify" vertical="top"/>
      <protection locked="0"/>
    </xf>
    <xf numFmtId="164" fontId="24" fillId="0" borderId="0" xfId="0" applyFont="1" applyFill="1" applyBorder="1" applyAlignment="1" applyProtection="1">
      <alignment horizontal="justify" vertical="top"/>
      <protection/>
    </xf>
    <xf numFmtId="166" fontId="18" fillId="0" borderId="19" xfId="34" applyNumberFormat="1" applyFont="1" applyBorder="1" applyAlignment="1" applyProtection="1">
      <alignment vertical="center"/>
      <protection/>
    </xf>
    <xf numFmtId="168" fontId="26" fillId="0" borderId="20" xfId="34" applyNumberFormat="1" applyFont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vertical="center"/>
      <protection/>
    </xf>
    <xf numFmtId="164" fontId="24" fillId="9" borderId="0" xfId="0" applyFont="1" applyFill="1" applyBorder="1" applyAlignment="1" applyProtection="1">
      <alignment vertical="center" wrapText="1"/>
      <protection locked="0"/>
    </xf>
    <xf numFmtId="164" fontId="18" fillId="0" borderId="0" xfId="34" applyFont="1" applyFill="1" applyBorder="1" applyAlignment="1" applyProtection="1">
      <alignment horizontal="center" vertical="center"/>
      <protection/>
    </xf>
    <xf numFmtId="164" fontId="26" fillId="0" borderId="0" xfId="34" applyNumberFormat="1" applyFont="1" applyBorder="1" applyAlignment="1" applyProtection="1">
      <alignment horizontal="center" vertical="center"/>
      <protection/>
    </xf>
    <xf numFmtId="164" fontId="27" fillId="0" borderId="0" xfId="0" applyFont="1" applyFill="1" applyBorder="1" applyAlignment="1" applyProtection="1">
      <alignment horizontal="right" vertical="top" wrapText="1"/>
      <protection/>
    </xf>
    <xf numFmtId="164" fontId="28" fillId="0" borderId="0" xfId="0" applyFont="1" applyFill="1" applyBorder="1" applyAlignment="1" applyProtection="1">
      <alignment horizontal="right" vertical="center"/>
      <protection/>
    </xf>
    <xf numFmtId="164" fontId="18" fillId="0" borderId="0" xfId="34" applyFont="1" applyFill="1" applyBorder="1" applyAlignment="1" applyProtection="1">
      <alignment vertical="center"/>
      <protection/>
    </xf>
    <xf numFmtId="164" fontId="18" fillId="0" borderId="0" xfId="34" applyFont="1" applyBorder="1" applyAlignment="1" applyProtection="1">
      <alignment vertical="center"/>
      <protection/>
    </xf>
    <xf numFmtId="166" fontId="18" fillId="0" borderId="21" xfId="34" applyNumberFormat="1" applyFont="1" applyBorder="1" applyAlignment="1" applyProtection="1">
      <alignment vertical="center"/>
      <protection/>
    </xf>
    <xf numFmtId="168" fontId="26" fillId="0" borderId="22" xfId="34" applyNumberFormat="1" applyFont="1" applyBorder="1" applyAlignment="1" applyProtection="1">
      <alignment horizontal="center" vertical="center"/>
      <protection/>
    </xf>
    <xf numFmtId="164" fontId="27" fillId="0" borderId="0" xfId="0" applyFont="1" applyFill="1" applyBorder="1" applyAlignment="1" applyProtection="1">
      <alignment horizontal="justify" vertical="top"/>
      <protection/>
    </xf>
    <xf numFmtId="166" fontId="18" fillId="0" borderId="0" xfId="34" applyNumberFormat="1" applyFont="1" applyBorder="1" applyAlignment="1" applyProtection="1">
      <alignment vertical="center"/>
      <protection/>
    </xf>
    <xf numFmtId="168" fontId="26" fillId="0" borderId="0" xfId="34" applyNumberFormat="1" applyFont="1" applyBorder="1" applyAlignment="1" applyProtection="1">
      <alignment horizontal="center" vertical="center"/>
      <protection/>
    </xf>
    <xf numFmtId="164" fontId="24" fillId="9" borderId="0" xfId="0" applyFont="1" applyFill="1" applyBorder="1" applyAlignment="1" applyProtection="1">
      <alignment horizontal="center" vertical="center"/>
      <protection locked="0"/>
    </xf>
    <xf numFmtId="164" fontId="24" fillId="0" borderId="0" xfId="0" applyFont="1" applyFill="1" applyBorder="1" applyAlignment="1" applyProtection="1">
      <alignment vertical="center"/>
      <protection locked="0"/>
    </xf>
    <xf numFmtId="164" fontId="18" fillId="0" borderId="0" xfId="0" applyFont="1" applyFill="1" applyBorder="1" applyAlignment="1" applyProtection="1">
      <alignment horizontal="justify" vertical="top"/>
      <protection/>
    </xf>
    <xf numFmtId="164" fontId="18" fillId="0" borderId="0" xfId="0" applyFont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horizontal="right" vertical="center"/>
      <protection/>
    </xf>
    <xf numFmtId="164" fontId="25" fillId="0" borderId="18" xfId="0" applyFont="1" applyFill="1" applyBorder="1" applyAlignment="1" applyProtection="1">
      <alignment vertical="center"/>
      <protection/>
    </xf>
    <xf numFmtId="168" fontId="29" fillId="9" borderId="23" xfId="0" applyNumberFormat="1" applyFont="1" applyFill="1" applyBorder="1" applyAlignment="1" applyProtection="1">
      <alignment vertical="center"/>
      <protection locked="0"/>
    </xf>
    <xf numFmtId="164" fontId="27" fillId="0" borderId="0" xfId="0" applyFont="1" applyAlignment="1" applyProtection="1">
      <alignment vertical="center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25" fillId="0" borderId="24" xfId="0" applyFont="1" applyFill="1" applyBorder="1" applyAlignment="1" applyProtection="1">
      <alignment vertical="center"/>
      <protection/>
    </xf>
    <xf numFmtId="168" fontId="29" fillId="9" borderId="25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Alignment="1" applyProtection="1">
      <alignment vertical="center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16" fillId="0" borderId="2" xfId="0" applyFont="1" applyFill="1" applyBorder="1" applyAlignment="1" applyProtection="1">
      <alignment vertical="center"/>
      <protection/>
    </xf>
    <xf numFmtId="169" fontId="16" fillId="0" borderId="2" xfId="0" applyNumberFormat="1" applyFont="1" applyFill="1" applyBorder="1" applyAlignment="1" applyProtection="1">
      <alignment vertical="center"/>
      <protection/>
    </xf>
    <xf numFmtId="164" fontId="25" fillId="0" borderId="10" xfId="0" applyFont="1" applyFill="1" applyBorder="1" applyAlignment="1" applyProtection="1">
      <alignment horizontal="center" vertical="center"/>
      <protection/>
    </xf>
    <xf numFmtId="169" fontId="16" fillId="0" borderId="26" xfId="0" applyNumberFormat="1" applyFont="1" applyFill="1" applyBorder="1" applyAlignment="1" applyProtection="1">
      <alignment vertical="center"/>
      <protection/>
    </xf>
    <xf numFmtId="169" fontId="16" fillId="0" borderId="27" xfId="0" applyNumberFormat="1" applyFont="1" applyFill="1" applyBorder="1" applyAlignment="1" applyProtection="1">
      <alignment vertical="center"/>
      <protection/>
    </xf>
    <xf numFmtId="169" fontId="16" fillId="0" borderId="28" xfId="0" applyNumberFormat="1" applyFont="1" applyBorder="1" applyAlignment="1" applyProtection="1">
      <alignment vertical="center"/>
      <protection/>
    </xf>
    <xf numFmtId="169" fontId="16" fillId="0" borderId="19" xfId="0" applyNumberFormat="1" applyFont="1" applyFill="1" applyBorder="1" applyAlignment="1" applyProtection="1">
      <alignment vertical="center"/>
      <protection/>
    </xf>
    <xf numFmtId="169" fontId="16" fillId="0" borderId="5" xfId="0" applyNumberFormat="1" applyFont="1" applyFill="1" applyBorder="1" applyAlignment="1" applyProtection="1">
      <alignment vertical="center"/>
      <protection/>
    </xf>
    <xf numFmtId="169" fontId="16" fillId="0" borderId="20" xfId="0" applyNumberFormat="1" applyFont="1" applyBorder="1" applyAlignment="1" applyProtection="1">
      <alignment vertical="center"/>
      <protection/>
    </xf>
    <xf numFmtId="169" fontId="16" fillId="0" borderId="21" xfId="0" applyNumberFormat="1" applyFont="1" applyFill="1" applyBorder="1" applyAlignment="1" applyProtection="1">
      <alignment vertical="center"/>
      <protection/>
    </xf>
    <xf numFmtId="169" fontId="16" fillId="0" borderId="22" xfId="0" applyNumberFormat="1" applyFont="1" applyFill="1" applyBorder="1" applyAlignment="1" applyProtection="1">
      <alignment horizontal="center" vertical="center"/>
      <protection/>
    </xf>
    <xf numFmtId="164" fontId="31" fillId="0" borderId="29" xfId="0" applyFont="1" applyFill="1" applyBorder="1" applyAlignment="1" applyProtection="1">
      <alignment horizontal="left" vertical="center"/>
      <protection/>
    </xf>
    <xf numFmtId="169" fontId="31" fillId="0" borderId="30" xfId="0" applyNumberFormat="1" applyFont="1" applyFill="1" applyBorder="1" applyAlignment="1" applyProtection="1">
      <alignment vertical="center"/>
      <protection/>
    </xf>
    <xf numFmtId="164" fontId="24" fillId="0" borderId="0" xfId="0" applyNumberFormat="1" applyFont="1" applyAlignment="1" applyProtection="1">
      <alignment horizontal="center" vertical="center"/>
      <protection/>
    </xf>
    <xf numFmtId="164" fontId="32" fillId="0" borderId="0" xfId="0" applyFont="1" applyBorder="1" applyAlignment="1" applyProtection="1">
      <alignment vertical="center"/>
      <protection/>
    </xf>
    <xf numFmtId="164" fontId="25" fillId="0" borderId="18" xfId="0" applyFont="1" applyFill="1" applyBorder="1" applyAlignment="1" applyProtection="1">
      <alignment horizontal="right" vertical="center"/>
      <protection/>
    </xf>
    <xf numFmtId="167" fontId="25" fillId="9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31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33" fillId="9" borderId="0" xfId="0" applyNumberFormat="1" applyFont="1" applyFill="1" applyBorder="1" applyAlignment="1" applyProtection="1">
      <alignment vertical="center"/>
      <protection/>
    </xf>
    <xf numFmtId="164" fontId="33" fillId="9" borderId="0" xfId="0" applyFont="1" applyFill="1" applyBorder="1" applyAlignment="1" applyProtection="1">
      <alignment vertical="center"/>
      <protection locked="0"/>
    </xf>
    <xf numFmtId="164" fontId="33" fillId="9" borderId="0" xfId="0" applyFont="1" applyFill="1" applyAlignment="1" applyProtection="1">
      <alignment vertical="center"/>
      <protection locked="0"/>
    </xf>
    <xf numFmtId="164" fontId="0" fillId="0" borderId="0" xfId="0" applyFont="1" applyFill="1" applyBorder="1" applyAlignment="1" applyProtection="1">
      <alignment horizontal="justify" vertical="center" wrapText="1"/>
      <protection/>
    </xf>
    <xf numFmtId="166" fontId="13" fillId="0" borderId="0" xfId="34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vertical="center"/>
      <protection/>
    </xf>
    <xf numFmtId="166" fontId="24" fillId="0" borderId="0" xfId="34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Font="1" applyBorder="1" applyAlignment="1" applyProtection="1">
      <alignment horizontal="center" vertical="center"/>
      <protection/>
    </xf>
    <xf numFmtId="164" fontId="16" fillId="0" borderId="33" xfId="0" applyFont="1" applyBorder="1" applyAlignment="1" applyProtection="1">
      <alignment horizontal="center" vertical="center"/>
      <protection/>
    </xf>
    <xf numFmtId="164" fontId="35" fillId="0" borderId="34" xfId="0" applyFont="1" applyBorder="1" applyAlignment="1" applyProtection="1">
      <alignment horizontal="right" vertical="center"/>
      <protection/>
    </xf>
    <xf numFmtId="170" fontId="24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0" borderId="35" xfId="0" applyFont="1" applyBorder="1" applyAlignment="1" applyProtection="1">
      <alignment vertical="center" wrapText="1"/>
      <protection/>
    </xf>
    <xf numFmtId="164" fontId="18" fillId="0" borderId="19" xfId="0" applyFont="1" applyBorder="1" applyAlignment="1" applyProtection="1">
      <alignment vertical="center" wrapText="1"/>
      <protection/>
    </xf>
    <xf numFmtId="164" fontId="36" fillId="0" borderId="0" xfId="0" applyFont="1" applyAlignment="1" applyProtection="1">
      <alignment vertical="center"/>
      <protection/>
    </xf>
    <xf numFmtId="164" fontId="18" fillId="0" borderId="0" xfId="0" applyFont="1" applyBorder="1" applyAlignment="1" applyProtection="1">
      <alignment vertical="center" wrapText="1"/>
      <protection/>
    </xf>
    <xf numFmtId="164" fontId="18" fillId="12" borderId="36" xfId="0" applyFont="1" applyFill="1" applyBorder="1" applyAlignment="1" applyProtection="1">
      <alignment vertical="center"/>
      <protection/>
    </xf>
    <xf numFmtId="164" fontId="0" fillId="12" borderId="37" xfId="0" applyFill="1" applyBorder="1" applyAlignment="1" applyProtection="1">
      <alignment vertical="center"/>
      <protection/>
    </xf>
    <xf numFmtId="164" fontId="18" fillId="12" borderId="38" xfId="0" applyFont="1" applyFill="1" applyBorder="1" applyAlignment="1" applyProtection="1">
      <alignment horizontal="center" vertical="center"/>
      <protection/>
    </xf>
    <xf numFmtId="164" fontId="37" fillId="12" borderId="39" xfId="0" applyFont="1" applyFill="1" applyBorder="1" applyAlignment="1" applyProtection="1">
      <alignment horizontal="center" vertical="center"/>
      <protection/>
    </xf>
    <xf numFmtId="164" fontId="37" fillId="12" borderId="40" xfId="0" applyFont="1" applyFill="1" applyBorder="1" applyAlignment="1" applyProtection="1">
      <alignment horizontal="center" vertical="center"/>
      <protection/>
    </xf>
    <xf numFmtId="164" fontId="28" fillId="12" borderId="39" xfId="0" applyFont="1" applyFill="1" applyBorder="1" applyAlignment="1" applyProtection="1">
      <alignment horizontal="center" vertical="center" wrapText="1"/>
      <protection/>
    </xf>
    <xf numFmtId="164" fontId="18" fillId="12" borderId="41" xfId="0" applyFont="1" applyFill="1" applyBorder="1" applyAlignment="1" applyProtection="1">
      <alignment vertical="center"/>
      <protection/>
    </xf>
    <xf numFmtId="164" fontId="0" fillId="12" borderId="31" xfId="0" applyFill="1" applyBorder="1" applyAlignment="1" applyProtection="1">
      <alignment vertical="center"/>
      <protection/>
    </xf>
    <xf numFmtId="164" fontId="18" fillId="12" borderId="42" xfId="0" applyFont="1" applyFill="1" applyBorder="1" applyAlignment="1" applyProtection="1">
      <alignment horizontal="center" vertical="center"/>
      <protection/>
    </xf>
    <xf numFmtId="164" fontId="28" fillId="12" borderId="43" xfId="0" applyFont="1" applyFill="1" applyBorder="1" applyAlignment="1" applyProtection="1">
      <alignment horizontal="center" wrapText="1"/>
      <protection/>
    </xf>
    <xf numFmtId="164" fontId="18" fillId="12" borderId="44" xfId="0" applyFont="1" applyFill="1" applyBorder="1" applyAlignment="1" applyProtection="1">
      <alignment horizontal="center" vertical="center"/>
      <protection/>
    </xf>
    <xf numFmtId="164" fontId="18" fillId="12" borderId="45" xfId="0" applyFont="1" applyFill="1" applyBorder="1" applyAlignment="1" applyProtection="1">
      <alignment horizontal="center" vertical="center"/>
      <protection/>
    </xf>
    <xf numFmtId="164" fontId="18" fillId="0" borderId="46" xfId="0" applyFont="1" applyBorder="1" applyAlignment="1" applyProtection="1">
      <alignment vertical="center" wrapText="1"/>
      <protection/>
    </xf>
    <xf numFmtId="164" fontId="0" fillId="0" borderId="47" xfId="0" applyBorder="1" applyAlignment="1" applyProtection="1">
      <alignment vertical="center"/>
      <protection/>
    </xf>
    <xf numFmtId="168" fontId="18" fillId="0" borderId="48" xfId="0" applyNumberFormat="1" applyFont="1" applyBorder="1" applyAlignment="1" applyProtection="1">
      <alignment horizontal="center" vertical="center"/>
      <protection/>
    </xf>
    <xf numFmtId="168" fontId="25" fillId="10" borderId="5" xfId="0" applyNumberFormat="1" applyFont="1" applyFill="1" applyBorder="1" applyAlignment="1" applyProtection="1">
      <alignment horizontal="center" vertical="center"/>
      <protection locked="0"/>
    </xf>
    <xf numFmtId="168" fontId="18" fillId="0" borderId="5" xfId="0" applyNumberFormat="1" applyFont="1" applyBorder="1" applyAlignment="1" applyProtection="1">
      <alignment horizontal="center" vertical="center"/>
      <protection/>
    </xf>
    <xf numFmtId="168" fontId="18" fillId="0" borderId="20" xfId="0" applyNumberFormat="1" applyFont="1" applyBorder="1" applyAlignment="1" applyProtection="1">
      <alignment horizontal="center" vertical="center"/>
      <protection/>
    </xf>
    <xf numFmtId="164" fontId="18" fillId="7" borderId="5" xfId="0" applyNumberFormat="1" applyFont="1" applyFill="1" applyBorder="1" applyAlignment="1" applyProtection="1">
      <alignment horizontal="center" vertical="center"/>
      <protection/>
    </xf>
    <xf numFmtId="164" fontId="18" fillId="0" borderId="46" xfId="0" applyFont="1" applyBorder="1" applyAlignment="1" applyProtection="1">
      <alignment vertical="center"/>
      <protection/>
    </xf>
    <xf numFmtId="164" fontId="18" fillId="0" borderId="49" xfId="0" applyFont="1" applyBorder="1" applyAlignment="1" applyProtection="1">
      <alignment vertical="center" wrapText="1"/>
      <protection/>
    </xf>
    <xf numFmtId="164" fontId="0" fillId="0" borderId="50" xfId="0" applyBorder="1" applyAlignment="1" applyProtection="1">
      <alignment vertical="center"/>
      <protection/>
    </xf>
    <xf numFmtId="168" fontId="18" fillId="0" borderId="51" xfId="0" applyNumberFormat="1" applyFont="1" applyBorder="1" applyAlignment="1" applyProtection="1">
      <alignment horizontal="center" vertical="center"/>
      <protection/>
    </xf>
    <xf numFmtId="168" fontId="25" fillId="10" borderId="52" xfId="0" applyNumberFormat="1" applyFont="1" applyFill="1" applyBorder="1" applyAlignment="1" applyProtection="1">
      <alignment horizontal="center" vertical="center"/>
      <protection locked="0"/>
    </xf>
    <xf numFmtId="168" fontId="18" fillId="0" borderId="52" xfId="0" applyNumberFormat="1" applyFont="1" applyBorder="1" applyAlignment="1" applyProtection="1">
      <alignment horizontal="center" vertical="center"/>
      <protection/>
    </xf>
    <xf numFmtId="168" fontId="18" fillId="0" borderId="22" xfId="0" applyNumberFormat="1" applyFont="1" applyBorder="1" applyAlignment="1" applyProtection="1">
      <alignment horizontal="center" vertical="center"/>
      <protection/>
    </xf>
    <xf numFmtId="164" fontId="16" fillId="0" borderId="33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18" fillId="12" borderId="53" xfId="0" applyFont="1" applyFill="1" applyBorder="1" applyAlignment="1" applyProtection="1">
      <alignment vertical="center"/>
      <protection/>
    </xf>
    <xf numFmtId="164" fontId="37" fillId="12" borderId="54" xfId="0" applyFont="1" applyFill="1" applyBorder="1" applyAlignment="1" applyProtection="1">
      <alignment horizontal="center" vertical="center"/>
      <protection/>
    </xf>
    <xf numFmtId="164" fontId="18" fillId="12" borderId="55" xfId="0" applyFont="1" applyFill="1" applyBorder="1" applyAlignment="1" applyProtection="1">
      <alignment vertical="center"/>
      <protection/>
    </xf>
    <xf numFmtId="164" fontId="18" fillId="12" borderId="43" xfId="0" applyFont="1" applyFill="1" applyBorder="1" applyAlignment="1" applyProtection="1">
      <alignment horizontal="center" vertical="center"/>
      <protection/>
    </xf>
    <xf numFmtId="164" fontId="28" fillId="12" borderId="44" xfId="0" applyFont="1" applyFill="1" applyBorder="1" applyAlignment="1" applyProtection="1">
      <alignment horizontal="center" wrapText="1"/>
      <protection/>
    </xf>
    <xf numFmtId="164" fontId="18" fillId="12" borderId="56" xfId="0" applyFont="1" applyFill="1" applyBorder="1" applyAlignment="1" applyProtection="1">
      <alignment horizontal="center" vertical="center"/>
      <protection/>
    </xf>
    <xf numFmtId="164" fontId="18" fillId="12" borderId="57" xfId="0" applyFont="1" applyFill="1" applyBorder="1" applyAlignment="1" applyProtection="1">
      <alignment horizontal="center" vertical="center"/>
      <protection/>
    </xf>
    <xf numFmtId="164" fontId="18" fillId="0" borderId="58" xfId="0" applyFont="1" applyBorder="1" applyAlignment="1" applyProtection="1">
      <alignment vertical="center" wrapText="1"/>
      <protection/>
    </xf>
    <xf numFmtId="168" fontId="25" fillId="0" borderId="5" xfId="0" applyNumberFormat="1" applyFont="1" applyFill="1" applyBorder="1" applyAlignment="1" applyProtection="1">
      <alignment vertical="center" wrapText="1"/>
      <protection/>
    </xf>
    <xf numFmtId="166" fontId="25" fillId="0" borderId="5" xfId="0" applyNumberFormat="1" applyFont="1" applyFill="1" applyBorder="1" applyAlignment="1" applyProtection="1">
      <alignment horizontal="center" vertical="center"/>
      <protection/>
    </xf>
    <xf numFmtId="166" fontId="18" fillId="7" borderId="59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/>
      <protection/>
    </xf>
    <xf numFmtId="166" fontId="18" fillId="0" borderId="60" xfId="0" applyNumberFormat="1" applyFont="1" applyFill="1" applyBorder="1" applyAlignment="1" applyProtection="1">
      <alignment horizontal="center"/>
      <protection/>
    </xf>
    <xf numFmtId="164" fontId="18" fillId="0" borderId="57" xfId="0" applyFont="1" applyBorder="1" applyAlignment="1" applyProtection="1">
      <alignment vertical="center" wrapText="1"/>
      <protection/>
    </xf>
    <xf numFmtId="166" fontId="18" fillId="0" borderId="44" xfId="0" applyNumberFormat="1" applyFont="1" applyFill="1" applyBorder="1" applyAlignment="1" applyProtection="1">
      <alignment horizontal="center" vertical="center"/>
      <protection/>
    </xf>
    <xf numFmtId="166" fontId="18" fillId="0" borderId="45" xfId="0" applyNumberFormat="1" applyFont="1" applyFill="1" applyBorder="1" applyAlignment="1" applyProtection="1">
      <alignment horizontal="center" vertical="center"/>
      <protection/>
    </xf>
    <xf numFmtId="168" fontId="25" fillId="0" borderId="43" xfId="0" applyNumberFormat="1" applyFont="1" applyBorder="1" applyAlignment="1">
      <alignment vertical="center"/>
    </xf>
    <xf numFmtId="166" fontId="18" fillId="7" borderId="59" xfId="0" applyNumberFormat="1" applyFont="1" applyFill="1" applyBorder="1" applyAlignment="1" applyProtection="1">
      <alignment horizontal="center" vertical="center"/>
      <protection locked="0"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6" fontId="18" fillId="0" borderId="60" xfId="0" applyNumberFormat="1" applyFont="1" applyFill="1" applyBorder="1" applyAlignment="1" applyProtection="1">
      <alignment horizontal="center" vertical="center"/>
      <protection/>
    </xf>
    <xf numFmtId="166" fontId="19" fillId="0" borderId="44" xfId="0" applyNumberFormat="1" applyFont="1" applyFill="1" applyBorder="1" applyAlignment="1" applyProtection="1">
      <alignment horizontal="center" vertical="center"/>
      <protection/>
    </xf>
    <xf numFmtId="166" fontId="38" fillId="0" borderId="44" xfId="0" applyNumberFormat="1" applyFont="1" applyFill="1" applyBorder="1" applyAlignment="1" applyProtection="1">
      <alignment horizontal="center" vertical="center"/>
      <protection/>
    </xf>
    <xf numFmtId="166" fontId="38" fillId="0" borderId="45" xfId="0" applyNumberFormat="1" applyFont="1" applyFill="1" applyBorder="1" applyAlignment="1" applyProtection="1">
      <alignment horizontal="center" vertical="center"/>
      <protection/>
    </xf>
    <xf numFmtId="164" fontId="18" fillId="0" borderId="58" xfId="0" applyFont="1" applyBorder="1" applyAlignment="1" applyProtection="1">
      <alignment vertical="center"/>
      <protection/>
    </xf>
    <xf numFmtId="164" fontId="18" fillId="0" borderId="57" xfId="0" applyFont="1" applyBorder="1" applyAlignment="1" applyProtection="1">
      <alignment vertical="center"/>
      <protection/>
    </xf>
    <xf numFmtId="166" fontId="39" fillId="0" borderId="44" xfId="0" applyNumberFormat="1" applyFont="1" applyFill="1" applyBorder="1" applyAlignment="1" applyProtection="1">
      <alignment horizontal="center"/>
      <protection/>
    </xf>
    <xf numFmtId="166" fontId="39" fillId="0" borderId="45" xfId="0" applyNumberFormat="1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8" fontId="18" fillId="0" borderId="46" xfId="0" applyNumberFormat="1" applyFont="1" applyFill="1" applyBorder="1" applyAlignment="1" applyProtection="1">
      <alignment horizontal="center" vertical="center"/>
      <protection/>
    </xf>
    <xf numFmtId="164" fontId="18" fillId="0" borderId="47" xfId="0" applyFont="1" applyFill="1" applyBorder="1" applyAlignment="1" applyProtection="1">
      <alignment horizontal="center" vertical="center"/>
      <protection/>
    </xf>
    <xf numFmtId="166" fontId="18" fillId="0" borderId="47" xfId="0" applyNumberFormat="1" applyFont="1" applyFill="1" applyBorder="1" applyAlignment="1" applyProtection="1">
      <alignment horizontal="center" vertical="center"/>
      <protection/>
    </xf>
    <xf numFmtId="166" fontId="18" fillId="0" borderId="48" xfId="0" applyNumberFormat="1" applyFont="1" applyFill="1" applyBorder="1" applyAlignment="1" applyProtection="1">
      <alignment horizontal="center" vertical="center"/>
      <protection/>
    </xf>
    <xf numFmtId="166" fontId="18" fillId="0" borderId="5" xfId="0" applyNumberFormat="1" applyFont="1" applyFill="1" applyBorder="1" applyAlignment="1" applyProtection="1">
      <alignment horizontal="center" vertical="center"/>
      <protection/>
    </xf>
    <xf numFmtId="166" fontId="18" fillId="0" borderId="20" xfId="0" applyNumberFormat="1" applyFont="1" applyFill="1" applyBorder="1" applyAlignment="1" applyProtection="1">
      <alignment horizontal="center" vertical="center"/>
      <protection/>
    </xf>
    <xf numFmtId="164" fontId="18" fillId="0" borderId="61" xfId="0" applyFont="1" applyFill="1" applyBorder="1" applyAlignment="1" applyProtection="1">
      <alignment horizontal="left" vertical="center"/>
      <protection/>
    </xf>
    <xf numFmtId="164" fontId="18" fillId="0" borderId="62" xfId="0" applyFont="1" applyFill="1" applyBorder="1" applyAlignment="1" applyProtection="1">
      <alignment horizontal="left" vertical="center"/>
      <protection/>
    </xf>
    <xf numFmtId="164" fontId="18" fillId="0" borderId="63" xfId="0" applyFont="1" applyFill="1" applyBorder="1" applyAlignment="1" applyProtection="1">
      <alignment horizontal="left" vertical="center"/>
      <protection/>
    </xf>
    <xf numFmtId="164" fontId="26" fillId="0" borderId="64" xfId="0" applyFont="1" applyFill="1" applyBorder="1" applyAlignment="1" applyProtection="1">
      <alignment horizontal="left" vertical="center"/>
      <protection/>
    </xf>
    <xf numFmtId="164" fontId="26" fillId="0" borderId="65" xfId="0" applyFont="1" applyFill="1" applyBorder="1" applyAlignment="1" applyProtection="1">
      <alignment horizontal="left" vertical="center"/>
      <protection/>
    </xf>
    <xf numFmtId="164" fontId="26" fillId="0" borderId="66" xfId="0" applyFont="1" applyFill="1" applyBorder="1" applyAlignment="1" applyProtection="1">
      <alignment horizontal="left" vertical="center"/>
      <protection/>
    </xf>
    <xf numFmtId="166" fontId="24" fillId="0" borderId="67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4" fontId="24" fillId="9" borderId="6" xfId="0" applyFont="1" applyFill="1" applyBorder="1" applyAlignment="1" applyProtection="1">
      <alignment horizontal="center" vertical="center"/>
      <protection locked="0"/>
    </xf>
    <xf numFmtId="164" fontId="28" fillId="12" borderId="54" xfId="0" applyFont="1" applyFill="1" applyBorder="1" applyAlignment="1" applyProtection="1">
      <alignment horizontal="center" vertical="center" wrapText="1"/>
      <protection/>
    </xf>
    <xf numFmtId="164" fontId="35" fillId="12" borderId="44" xfId="0" applyFont="1" applyFill="1" applyBorder="1" applyAlignment="1" applyProtection="1">
      <alignment horizontal="center" wrapText="1"/>
      <protection/>
    </xf>
    <xf numFmtId="166" fontId="25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 wrapText="1"/>
      <protection/>
    </xf>
    <xf numFmtId="164" fontId="35" fillId="12" borderId="43" xfId="0" applyFont="1" applyFill="1" applyBorder="1" applyAlignment="1" applyProtection="1">
      <alignment horizontal="center" wrapText="1"/>
      <protection/>
    </xf>
    <xf numFmtId="164" fontId="18" fillId="0" borderId="0" xfId="34" applyFont="1" applyAlignment="1" applyProtection="1">
      <alignment vertical="center"/>
      <protection/>
    </xf>
    <xf numFmtId="164" fontId="18" fillId="0" borderId="0" xfId="34" applyFont="1" applyAlignment="1" applyProtection="1">
      <alignment horizontal="center" vertical="center"/>
      <protection/>
    </xf>
    <xf numFmtId="166" fontId="24" fillId="0" borderId="0" xfId="34" applyNumberFormat="1" applyFont="1" applyFill="1" applyBorder="1" applyAlignment="1" applyProtection="1">
      <alignment horizontal="center" vertical="center"/>
      <protection/>
    </xf>
    <xf numFmtId="166" fontId="18" fillId="0" borderId="0" xfId="34" applyNumberFormat="1" applyFont="1" applyAlignment="1" applyProtection="1">
      <alignment vertical="center"/>
      <protection/>
    </xf>
    <xf numFmtId="166" fontId="16" fillId="0" borderId="7" xfId="34" applyNumberFormat="1" applyFont="1" applyBorder="1" applyAlignment="1" applyProtection="1">
      <alignment vertical="center"/>
      <protection/>
    </xf>
    <xf numFmtId="166" fontId="18" fillId="0" borderId="8" xfId="34" applyNumberFormat="1" applyFont="1" applyBorder="1" applyAlignment="1" applyProtection="1">
      <alignment vertical="center"/>
      <protection/>
    </xf>
    <xf numFmtId="166" fontId="18" fillId="0" borderId="9" xfId="34" applyNumberFormat="1" applyFont="1" applyBorder="1" applyAlignment="1" applyProtection="1">
      <alignment vertical="center"/>
      <protection/>
    </xf>
    <xf numFmtId="166" fontId="25" fillId="0" borderId="12" xfId="34" applyNumberFormat="1" applyFont="1" applyBorder="1" applyAlignment="1" applyProtection="1">
      <alignment vertical="center"/>
      <protection/>
    </xf>
    <xf numFmtId="166" fontId="18" fillId="0" borderId="13" xfId="34" applyNumberFormat="1" applyFont="1" applyBorder="1" applyAlignment="1" applyProtection="1">
      <alignment vertical="center"/>
      <protection/>
    </xf>
    <xf numFmtId="166" fontId="37" fillId="0" borderId="13" xfId="34" applyNumberFormat="1" applyFont="1" applyBorder="1" applyAlignment="1" applyProtection="1">
      <alignment vertical="center"/>
      <protection/>
    </xf>
    <xf numFmtId="164" fontId="18" fillId="0" borderId="13" xfId="34" applyFont="1" applyBorder="1" applyAlignment="1" applyProtection="1">
      <alignment vertical="center"/>
      <protection/>
    </xf>
    <xf numFmtId="168" fontId="26" fillId="0" borderId="14" xfId="34" applyNumberFormat="1" applyFont="1" applyBorder="1" applyAlignment="1" applyProtection="1">
      <alignment horizontal="center" vertical="center"/>
      <protection/>
    </xf>
    <xf numFmtId="166" fontId="16" fillId="0" borderId="2" xfId="34" applyNumberFormat="1" applyFont="1" applyBorder="1" applyAlignment="1" applyProtection="1">
      <alignment horizontal="center" vertical="center" wrapText="1"/>
      <protection/>
    </xf>
    <xf numFmtId="166" fontId="18" fillId="0" borderId="68" xfId="34" applyNumberFormat="1" applyFont="1" applyBorder="1" applyAlignment="1" applyProtection="1">
      <alignment horizontal="center" vertical="center" wrapText="1"/>
      <protection/>
    </xf>
    <xf numFmtId="166" fontId="18" fillId="0" borderId="69" xfId="34" applyNumberFormat="1" applyFont="1" applyBorder="1" applyAlignment="1" applyProtection="1">
      <alignment horizontal="center" vertical="center" wrapText="1"/>
      <protection/>
    </xf>
    <xf numFmtId="166" fontId="27" fillId="0" borderId="46" xfId="34" applyNumberFormat="1" applyFont="1" applyBorder="1" applyAlignment="1" applyProtection="1">
      <alignment vertical="center"/>
      <protection/>
    </xf>
    <xf numFmtId="164" fontId="18" fillId="0" borderId="70" xfId="34" applyFont="1" applyBorder="1" applyAlignment="1" applyProtection="1">
      <alignment vertical="center"/>
      <protection/>
    </xf>
    <xf numFmtId="164" fontId="18" fillId="0" borderId="71" xfId="34" applyFont="1" applyBorder="1" applyAlignment="1" applyProtection="1">
      <alignment vertical="center"/>
      <protection/>
    </xf>
    <xf numFmtId="171" fontId="18" fillId="0" borderId="20" xfId="34" applyNumberFormat="1" applyFont="1" applyBorder="1" applyAlignment="1" applyProtection="1">
      <alignment horizontal="center" vertical="center"/>
      <protection/>
    </xf>
    <xf numFmtId="164" fontId="35" fillId="0" borderId="72" xfId="34" applyFont="1" applyBorder="1" applyAlignment="1" applyProtection="1">
      <alignment/>
      <protection/>
    </xf>
    <xf numFmtId="164" fontId="18" fillId="0" borderId="73" xfId="34" applyFont="1" applyBorder="1" applyAlignment="1" applyProtection="1">
      <alignment vertical="center"/>
      <protection/>
    </xf>
    <xf numFmtId="164" fontId="26" fillId="0" borderId="74" xfId="34" applyFont="1" applyBorder="1" applyAlignment="1" applyProtection="1">
      <alignment horizontal="center" vertical="center"/>
      <protection/>
    </xf>
    <xf numFmtId="164" fontId="18" fillId="9" borderId="6" xfId="34" applyFont="1" applyFill="1" applyBorder="1" applyAlignment="1" applyProtection="1">
      <alignment horizontal="center" vertical="center"/>
      <protection locked="0"/>
    </xf>
    <xf numFmtId="164" fontId="26" fillId="0" borderId="75" xfId="34" applyNumberFormat="1" applyFont="1" applyBorder="1" applyAlignment="1" applyProtection="1">
      <alignment horizontal="center" vertical="center"/>
      <protection/>
    </xf>
    <xf numFmtId="164" fontId="18" fillId="0" borderId="62" xfId="34" applyFont="1" applyBorder="1" applyAlignment="1" applyProtection="1">
      <alignment vertical="center"/>
      <protection/>
    </xf>
    <xf numFmtId="164" fontId="18" fillId="0" borderId="47" xfId="34" applyFont="1" applyBorder="1" applyAlignment="1" applyProtection="1">
      <alignment vertical="center"/>
      <protection/>
    </xf>
    <xf numFmtId="166" fontId="39" fillId="0" borderId="76" xfId="34" applyNumberFormat="1" applyFont="1" applyBorder="1" applyAlignment="1" applyProtection="1">
      <alignment horizontal="left" vertical="center"/>
      <protection/>
    </xf>
    <xf numFmtId="166" fontId="35" fillId="0" borderId="77" xfId="34" applyNumberFormat="1" applyFont="1" applyBorder="1" applyAlignment="1" applyProtection="1">
      <alignment horizontal="left" wrapText="1"/>
      <protection/>
    </xf>
    <xf numFmtId="166" fontId="0" fillId="0" borderId="78" xfId="34" applyNumberFormat="1" applyFont="1" applyBorder="1" applyAlignment="1" applyProtection="1">
      <alignment horizontal="justify" vertical="center"/>
      <protection/>
    </xf>
    <xf numFmtId="166" fontId="18" fillId="7" borderId="79" xfId="34" applyNumberFormat="1" applyFont="1" applyFill="1" applyBorder="1" applyAlignment="1" applyProtection="1">
      <alignment horizontal="center" vertical="center"/>
      <protection locked="0"/>
    </xf>
    <xf numFmtId="171" fontId="18" fillId="0" borderId="80" xfId="34" applyNumberFormat="1" applyFont="1" applyBorder="1" applyAlignment="1" applyProtection="1">
      <alignment horizontal="center" vertical="center"/>
      <protection/>
    </xf>
    <xf numFmtId="164" fontId="18" fillId="0" borderId="0" xfId="34" applyFont="1" applyAlignment="1" applyProtection="1">
      <alignment horizontal="left" vertical="center"/>
      <protection/>
    </xf>
    <xf numFmtId="166" fontId="0" fillId="0" borderId="81" xfId="34" applyNumberFormat="1" applyFont="1" applyBorder="1" applyAlignment="1" applyProtection="1">
      <alignment horizontal="justify" vertical="center"/>
      <protection/>
    </xf>
    <xf numFmtId="166" fontId="18" fillId="7" borderId="82" xfId="34" applyNumberFormat="1" applyFont="1" applyFill="1" applyBorder="1" applyAlignment="1" applyProtection="1">
      <alignment horizontal="center" vertical="center"/>
      <protection locked="0"/>
    </xf>
    <xf numFmtId="171" fontId="18" fillId="0" borderId="83" xfId="34" applyNumberFormat="1" applyFont="1" applyBorder="1" applyAlignment="1" applyProtection="1">
      <alignment horizontal="center" vertical="center"/>
      <protection/>
    </xf>
    <xf numFmtId="166" fontId="18" fillId="0" borderId="0" xfId="34" applyNumberFormat="1" applyFont="1" applyBorder="1" applyAlignment="1" applyProtection="1">
      <alignment horizontal="justify" vertical="center"/>
      <protection/>
    </xf>
    <xf numFmtId="166" fontId="26" fillId="0" borderId="84" xfId="34" applyNumberFormat="1" applyFont="1" applyFill="1" applyBorder="1" applyAlignment="1" applyProtection="1">
      <alignment horizontal="center" vertical="center"/>
      <protection/>
    </xf>
    <xf numFmtId="172" fontId="26" fillId="0" borderId="1" xfId="34" applyNumberFormat="1" applyFont="1" applyFill="1" applyBorder="1" applyAlignment="1" applyProtection="1">
      <alignment horizontal="center" vertical="center"/>
      <protection/>
    </xf>
    <xf numFmtId="166" fontId="16" fillId="0" borderId="85" xfId="34" applyNumberFormat="1" applyFont="1" applyFill="1" applyBorder="1" applyAlignment="1" applyProtection="1">
      <alignment horizontal="center" vertical="center"/>
      <protection/>
    </xf>
    <xf numFmtId="166" fontId="16" fillId="0" borderId="85" xfId="34" applyNumberFormat="1" applyFont="1" applyFill="1" applyBorder="1" applyAlignment="1" applyProtection="1">
      <alignment horizontal="center" vertical="center" wrapText="1"/>
      <protection/>
    </xf>
    <xf numFmtId="166" fontId="25" fillId="0" borderId="4" xfId="34" applyNumberFormat="1" applyFont="1" applyFill="1" applyBorder="1" applyAlignment="1" applyProtection="1">
      <alignment horizontal="center" vertical="center"/>
      <protection/>
    </xf>
    <xf numFmtId="166" fontId="18" fillId="0" borderId="86" xfId="34" applyNumberFormat="1" applyFont="1" applyBorder="1" applyAlignment="1" applyProtection="1">
      <alignment horizontal="center" vertical="center" wrapText="1" shrinkToFit="1"/>
      <protection/>
    </xf>
    <xf numFmtId="166" fontId="18" fillId="0" borderId="87" xfId="34" applyNumberFormat="1" applyFont="1" applyBorder="1" applyAlignment="1" applyProtection="1">
      <alignment horizontal="center" vertical="center"/>
      <protection/>
    </xf>
    <xf numFmtId="166" fontId="18" fillId="0" borderId="87" xfId="34" applyNumberFormat="1" applyFont="1" applyBorder="1" applyAlignment="1" applyProtection="1">
      <alignment horizontal="center" vertical="center" wrapText="1"/>
      <protection/>
    </xf>
    <xf numFmtId="166" fontId="18" fillId="0" borderId="88" xfId="34" applyNumberFormat="1" applyFont="1" applyBorder="1" applyAlignment="1" applyProtection="1">
      <alignment horizontal="center" vertical="center" wrapText="1"/>
      <protection/>
    </xf>
    <xf numFmtId="166" fontId="18" fillId="0" borderId="89" xfId="34" applyNumberFormat="1" applyFont="1" applyBorder="1" applyAlignment="1" applyProtection="1">
      <alignment horizontal="center" vertical="center"/>
      <protection/>
    </xf>
    <xf numFmtId="166" fontId="0" fillId="0" borderId="90" xfId="34" applyNumberFormat="1" applyFont="1" applyBorder="1" applyAlignment="1" applyProtection="1">
      <alignment horizontal="left" vertical="center" wrapText="1"/>
      <protection/>
    </xf>
    <xf numFmtId="166" fontId="0" fillId="0" borderId="78" xfId="34" applyNumberFormat="1" applyFont="1" applyBorder="1" applyAlignment="1" applyProtection="1">
      <alignment horizontal="center" vertical="center" shrinkToFit="1"/>
      <protection/>
    </xf>
    <xf numFmtId="166" fontId="0" fillId="0" borderId="79" xfId="34" applyNumberFormat="1" applyFont="1" applyBorder="1" applyAlignment="1" applyProtection="1">
      <alignment horizontal="center" vertical="center"/>
      <protection/>
    </xf>
    <xf numFmtId="166" fontId="0" fillId="0" borderId="80" xfId="34" applyNumberFormat="1" applyFont="1" applyBorder="1" applyAlignment="1" applyProtection="1">
      <alignment horizontal="center" vertical="center"/>
      <protection/>
    </xf>
    <xf numFmtId="166" fontId="18" fillId="0" borderId="78" xfId="34" applyNumberFormat="1" applyFont="1" applyBorder="1" applyAlignment="1" applyProtection="1">
      <alignment vertical="center"/>
      <protection/>
    </xf>
    <xf numFmtId="166" fontId="0" fillId="0" borderId="91" xfId="34" applyNumberFormat="1" applyFont="1" applyBorder="1" applyAlignment="1" applyProtection="1">
      <alignment horizontal="center" vertical="center"/>
      <protection/>
    </xf>
    <xf numFmtId="166" fontId="0" fillId="0" borderId="78" xfId="34" applyNumberFormat="1" applyFont="1" applyBorder="1" applyAlignment="1" applyProtection="1">
      <alignment horizontal="center" vertical="center"/>
      <protection/>
    </xf>
    <xf numFmtId="166" fontId="18" fillId="0" borderId="92" xfId="34" applyNumberFormat="1" applyFont="1" applyBorder="1" applyAlignment="1" applyProtection="1">
      <alignment horizontal="left" vertical="center" wrapText="1"/>
      <protection/>
    </xf>
    <xf numFmtId="168" fontId="25" fillId="10" borderId="93" xfId="34" applyNumberFormat="1" applyFont="1" applyFill="1" applyBorder="1" applyAlignment="1" applyProtection="1">
      <alignment horizontal="center" vertical="center"/>
      <protection locked="0"/>
    </xf>
    <xf numFmtId="166" fontId="0" fillId="0" borderId="78" xfId="34" applyNumberFormat="1" applyFont="1" applyBorder="1" applyAlignment="1" applyProtection="1">
      <alignment horizontal="right" vertical="center"/>
      <protection/>
    </xf>
    <xf numFmtId="171" fontId="0" fillId="13" borderId="94" xfId="34" applyNumberFormat="1" applyFont="1" applyFill="1" applyBorder="1" applyAlignment="1" applyProtection="1">
      <alignment horizontal="center" vertical="center"/>
      <protection/>
    </xf>
    <xf numFmtId="173" fontId="0" fillId="13" borderId="94" xfId="34" applyNumberFormat="1" applyFont="1" applyFill="1" applyBorder="1" applyAlignment="1" applyProtection="1">
      <alignment horizontal="center" vertical="center"/>
      <protection/>
    </xf>
    <xf numFmtId="168" fontId="0" fillId="0" borderId="79" xfId="34" applyNumberFormat="1" applyFont="1" applyFill="1" applyBorder="1" applyAlignment="1" applyProtection="1">
      <alignment horizontal="center" vertical="center"/>
      <protection/>
    </xf>
    <xf numFmtId="171" fontId="0" fillId="0" borderId="79" xfId="34" applyNumberFormat="1" applyFont="1" applyFill="1" applyBorder="1" applyAlignment="1" applyProtection="1">
      <alignment horizontal="center" vertical="center"/>
      <protection/>
    </xf>
    <xf numFmtId="173" fontId="0" fillId="0" borderId="80" xfId="34" applyNumberFormat="1" applyFont="1" applyFill="1" applyBorder="1" applyAlignment="1" applyProtection="1">
      <alignment horizontal="center" vertical="center"/>
      <protection/>
    </xf>
    <xf numFmtId="173" fontId="25" fillId="10" borderId="93" xfId="34" applyNumberFormat="1" applyFont="1" applyFill="1" applyBorder="1" applyAlignment="1" applyProtection="1">
      <alignment horizontal="center" vertical="center"/>
      <protection locked="0"/>
    </xf>
    <xf numFmtId="166" fontId="18" fillId="0" borderId="95" xfId="34" applyNumberFormat="1" applyFont="1" applyBorder="1" applyAlignment="1" applyProtection="1">
      <alignment horizontal="right" vertical="center"/>
      <protection/>
    </xf>
    <xf numFmtId="171" fontId="25" fillId="10" borderId="93" xfId="34" applyNumberFormat="1" applyFont="1" applyFill="1" applyBorder="1" applyAlignment="1" applyProtection="1">
      <alignment horizontal="center" vertical="center"/>
      <protection locked="0"/>
    </xf>
    <xf numFmtId="168" fontId="18" fillId="0" borderId="96" xfId="34" applyNumberFormat="1" applyFont="1" applyFill="1" applyBorder="1" applyAlignment="1" applyProtection="1">
      <alignment horizontal="center" vertical="center"/>
      <protection/>
    </xf>
    <xf numFmtId="171" fontId="18" fillId="0" borderId="79" xfId="34" applyNumberFormat="1" applyFont="1" applyFill="1" applyBorder="1" applyAlignment="1" applyProtection="1">
      <alignment horizontal="center" vertical="center"/>
      <protection/>
    </xf>
    <xf numFmtId="173" fontId="18" fillId="0" borderId="80" xfId="34" applyNumberFormat="1" applyFont="1" applyFill="1" applyBorder="1" applyAlignment="1" applyProtection="1">
      <alignment horizontal="center" vertical="center"/>
      <protection/>
    </xf>
    <xf numFmtId="168" fontId="18" fillId="0" borderId="96" xfId="34" applyNumberFormat="1" applyFont="1" applyBorder="1" applyAlignment="1" applyProtection="1">
      <alignment horizontal="center" vertical="center"/>
      <protection/>
    </xf>
    <xf numFmtId="171" fontId="18" fillId="0" borderId="79" xfId="34" applyNumberFormat="1" applyFont="1" applyBorder="1" applyAlignment="1" applyProtection="1">
      <alignment horizontal="center" vertical="center"/>
      <protection/>
    </xf>
    <xf numFmtId="173" fontId="18" fillId="0" borderId="80" xfId="34" applyNumberFormat="1" applyFont="1" applyBorder="1" applyAlignment="1" applyProtection="1">
      <alignment horizontal="center" vertical="center"/>
      <protection/>
    </xf>
    <xf numFmtId="171" fontId="25" fillId="10" borderId="93" xfId="34" applyNumberFormat="1" applyFont="1" applyFill="1" applyBorder="1" applyAlignment="1" applyProtection="1">
      <alignment horizontal="center" vertical="center" wrapText="1"/>
      <protection locked="0"/>
    </xf>
    <xf numFmtId="166" fontId="18" fillId="0" borderId="97" xfId="34" applyNumberFormat="1" applyFont="1" applyBorder="1" applyAlignment="1" applyProtection="1">
      <alignment horizontal="left" vertical="center"/>
      <protection/>
    </xf>
    <xf numFmtId="166" fontId="18" fillId="0" borderId="0" xfId="34" applyNumberFormat="1" applyFont="1" applyBorder="1" applyAlignment="1" applyProtection="1">
      <alignment horizontal="right" vertical="center"/>
      <protection/>
    </xf>
    <xf numFmtId="166" fontId="39" fillId="0" borderId="84" xfId="34" applyNumberFormat="1" applyFont="1" applyBorder="1" applyAlignment="1" applyProtection="1">
      <alignment vertical="center"/>
      <protection/>
    </xf>
    <xf numFmtId="168" fontId="32" fillId="0" borderId="98" xfId="34" applyNumberFormat="1" applyFont="1" applyBorder="1" applyAlignment="1" applyProtection="1">
      <alignment horizontal="center" vertical="center"/>
      <protection/>
    </xf>
    <xf numFmtId="166" fontId="18" fillId="0" borderId="99" xfId="34" applyNumberFormat="1" applyFont="1" applyBorder="1" applyAlignment="1" applyProtection="1">
      <alignment horizontal="right" vertical="center"/>
      <protection/>
    </xf>
    <xf numFmtId="168" fontId="18" fillId="0" borderId="100" xfId="34" applyNumberFormat="1" applyFont="1" applyBorder="1" applyAlignment="1" applyProtection="1">
      <alignment horizontal="center" vertical="center"/>
      <protection/>
    </xf>
    <xf numFmtId="171" fontId="18" fillId="0" borderId="82" xfId="34" applyNumberFormat="1" applyFont="1" applyBorder="1" applyAlignment="1" applyProtection="1">
      <alignment horizontal="center" vertical="center"/>
      <protection/>
    </xf>
    <xf numFmtId="173" fontId="18" fillId="0" borderId="83" xfId="34" applyNumberFormat="1" applyFont="1" applyBorder="1" applyAlignment="1" applyProtection="1">
      <alignment horizontal="center" vertical="center"/>
      <protection/>
    </xf>
    <xf numFmtId="166" fontId="37" fillId="0" borderId="0" xfId="34" applyNumberFormat="1" applyFont="1" applyBorder="1" applyAlignment="1" applyProtection="1">
      <alignment horizontal="center" vertical="center"/>
      <protection/>
    </xf>
    <xf numFmtId="166" fontId="32" fillId="0" borderId="101" xfId="34" applyNumberFormat="1" applyFont="1" applyFill="1" applyBorder="1" applyAlignment="1" applyProtection="1">
      <alignment horizontal="right" vertical="center"/>
      <protection/>
    </xf>
    <xf numFmtId="173" fontId="32" fillId="0" borderId="98" xfId="34" applyNumberFormat="1" applyFont="1" applyFill="1" applyBorder="1" applyAlignment="1" applyProtection="1">
      <alignment horizontal="center" vertical="center"/>
      <protection/>
    </xf>
    <xf numFmtId="166" fontId="18" fillId="0" borderId="0" xfId="34" applyNumberFormat="1" applyFont="1" applyFill="1" applyBorder="1" applyAlignment="1" applyProtection="1">
      <alignment vertical="center"/>
      <protection/>
    </xf>
    <xf numFmtId="173" fontId="26" fillId="0" borderId="102" xfId="34" applyNumberFormat="1" applyFont="1" applyFill="1" applyBorder="1" applyAlignment="1" applyProtection="1">
      <alignment horizontal="center" vertical="center"/>
      <protection/>
    </xf>
    <xf numFmtId="166" fontId="18" fillId="0" borderId="0" xfId="34" applyNumberFormat="1" applyFont="1" applyBorder="1" applyAlignment="1" applyProtection="1">
      <alignment horizontal="left" vertical="center"/>
      <protection/>
    </xf>
    <xf numFmtId="166" fontId="16" fillId="0" borderId="2" xfId="34" applyNumberFormat="1" applyFont="1" applyFill="1" applyBorder="1" applyAlignment="1" applyProtection="1">
      <alignment horizontal="center" vertical="center" wrapText="1"/>
      <protection/>
    </xf>
    <xf numFmtId="166" fontId="18" fillId="0" borderId="103" xfId="34" applyNumberFormat="1" applyFont="1" applyBorder="1" applyAlignment="1" applyProtection="1">
      <alignment vertical="center"/>
      <protection/>
    </xf>
    <xf numFmtId="166" fontId="18" fillId="0" borderId="104" xfId="34" applyNumberFormat="1" applyFont="1" applyBorder="1" applyAlignment="1" applyProtection="1">
      <alignment vertical="center"/>
      <protection/>
    </xf>
    <xf numFmtId="166" fontId="18" fillId="0" borderId="86" xfId="34" applyNumberFormat="1" applyFont="1" applyBorder="1" applyAlignment="1" applyProtection="1">
      <alignment horizontal="center" vertical="center" wrapText="1"/>
      <protection/>
    </xf>
    <xf numFmtId="166" fontId="40" fillId="0" borderId="87" xfId="34" applyNumberFormat="1" applyFont="1" applyBorder="1" applyAlignment="1" applyProtection="1">
      <alignment horizontal="center" vertical="center" wrapText="1"/>
      <protection/>
    </xf>
    <xf numFmtId="166" fontId="18" fillId="0" borderId="88" xfId="34" applyNumberFormat="1" applyFont="1" applyBorder="1" applyAlignment="1" applyProtection="1">
      <alignment horizontal="center" vertical="center"/>
      <protection/>
    </xf>
    <xf numFmtId="166" fontId="18" fillId="0" borderId="70" xfId="34" applyNumberFormat="1" applyFont="1" applyBorder="1" applyAlignment="1" applyProtection="1">
      <alignment vertical="center"/>
      <protection/>
    </xf>
    <xf numFmtId="166" fontId="0" fillId="0" borderId="105" xfId="34" applyNumberFormat="1" applyFont="1" applyBorder="1" applyAlignment="1" applyProtection="1">
      <alignment horizontal="center" vertical="center" wrapText="1"/>
      <protection/>
    </xf>
    <xf numFmtId="171" fontId="18" fillId="0" borderId="96" xfId="34" applyNumberFormat="1" applyFont="1" applyFill="1" applyBorder="1" applyAlignment="1" applyProtection="1">
      <alignment horizontal="center" vertical="center"/>
      <protection/>
    </xf>
    <xf numFmtId="166" fontId="18" fillId="0" borderId="106" xfId="34" applyNumberFormat="1" applyFont="1" applyBorder="1" applyAlignment="1" applyProtection="1">
      <alignment vertical="center"/>
      <protection/>
    </xf>
    <xf numFmtId="166" fontId="18" fillId="0" borderId="107" xfId="34" applyNumberFormat="1" applyFont="1" applyBorder="1" applyAlignment="1" applyProtection="1">
      <alignment vertical="center"/>
      <protection/>
    </xf>
    <xf numFmtId="166" fontId="18" fillId="0" borderId="108" xfId="34" applyNumberFormat="1" applyFont="1" applyBorder="1" applyAlignment="1" applyProtection="1">
      <alignment vertical="center"/>
      <protection/>
    </xf>
    <xf numFmtId="166" fontId="18" fillId="0" borderId="109" xfId="34" applyNumberFormat="1" applyFont="1" applyBorder="1" applyAlignment="1" applyProtection="1">
      <alignment vertical="center"/>
      <protection/>
    </xf>
    <xf numFmtId="166" fontId="18" fillId="0" borderId="78" xfId="34" applyNumberFormat="1" applyFont="1" applyBorder="1" applyAlignment="1" applyProtection="1">
      <alignment horizontal="center" vertical="center" wrapText="1"/>
      <protection/>
    </xf>
    <xf numFmtId="166" fontId="18" fillId="0" borderId="79" xfId="34" applyNumberFormat="1" applyFont="1" applyBorder="1" applyAlignment="1" applyProtection="1">
      <alignment horizontal="center" vertical="center" wrapText="1"/>
      <protection/>
    </xf>
    <xf numFmtId="166" fontId="18" fillId="0" borderId="80" xfId="34" applyNumberFormat="1" applyFont="1" applyBorder="1" applyAlignment="1" applyProtection="1">
      <alignment horizontal="center" vertical="center"/>
      <protection/>
    </xf>
    <xf numFmtId="166" fontId="18" fillId="0" borderId="79" xfId="34" applyNumberFormat="1" applyFont="1" applyBorder="1" applyAlignment="1" applyProtection="1">
      <alignment horizontal="center" vertical="center"/>
      <protection/>
    </xf>
    <xf numFmtId="164" fontId="0" fillId="0" borderId="0" xfId="34" applyFont="1" applyAlignment="1" applyProtection="1">
      <alignment vertical="center"/>
      <protection/>
    </xf>
    <xf numFmtId="164" fontId="27" fillId="11" borderId="78" xfId="0" applyFont="1" applyFill="1" applyBorder="1" applyAlignment="1" applyProtection="1">
      <alignment horizontal="justify" vertical="center" wrapText="1"/>
      <protection/>
    </xf>
    <xf numFmtId="171" fontId="18" fillId="0" borderId="78" xfId="34" applyNumberFormat="1" applyFont="1" applyBorder="1" applyAlignment="1" applyProtection="1">
      <alignment horizontal="center" vertical="center"/>
      <protection/>
    </xf>
    <xf numFmtId="166" fontId="18" fillId="0" borderId="79" xfId="34" applyNumberFormat="1" applyFont="1" applyFill="1" applyBorder="1" applyAlignment="1" applyProtection="1">
      <alignment horizontal="center" vertical="center"/>
      <protection/>
    </xf>
    <xf numFmtId="164" fontId="27" fillId="11" borderId="78" xfId="0" applyFont="1" applyFill="1" applyBorder="1" applyAlignment="1" applyProtection="1">
      <alignment horizontal="justify" vertical="center"/>
      <protection/>
    </xf>
    <xf numFmtId="171" fontId="18" fillId="0" borderId="81" xfId="34" applyNumberFormat="1" applyFont="1" applyBorder="1" applyAlignment="1" applyProtection="1">
      <alignment horizontal="center" vertical="center"/>
      <protection/>
    </xf>
    <xf numFmtId="166" fontId="18" fillId="0" borderId="82" xfId="34" applyNumberFormat="1" applyFont="1" applyFill="1" applyBorder="1" applyAlignment="1" applyProtection="1">
      <alignment horizontal="center" vertical="center"/>
      <protection/>
    </xf>
    <xf numFmtId="164" fontId="27" fillId="11" borderId="81" xfId="0" applyFont="1" applyFill="1" applyBorder="1" applyAlignment="1" applyProtection="1">
      <alignment horizontal="justify" vertical="center"/>
      <protection/>
    </xf>
    <xf numFmtId="166" fontId="18" fillId="0" borderId="0" xfId="34" applyNumberFormat="1" applyFont="1" applyBorder="1" applyAlignment="1" applyProtection="1">
      <alignment horizontal="center" vertical="center"/>
      <protection/>
    </xf>
    <xf numFmtId="166" fontId="26" fillId="0" borderId="12" xfId="34" applyNumberFormat="1" applyFont="1" applyFill="1" applyBorder="1" applyAlignment="1" applyProtection="1">
      <alignment horizontal="center" vertical="center"/>
      <protection/>
    </xf>
    <xf numFmtId="168" fontId="26" fillId="0" borderId="14" xfId="34" applyNumberFormat="1" applyFont="1" applyFill="1" applyBorder="1" applyAlignment="1" applyProtection="1">
      <alignment horizontal="center" vertical="center"/>
      <protection/>
    </xf>
    <xf numFmtId="166" fontId="16" fillId="0" borderId="110" xfId="34" applyNumberFormat="1" applyFont="1" applyBorder="1" applyAlignment="1" applyProtection="1">
      <alignment horizontal="center" vertical="center"/>
      <protection/>
    </xf>
    <xf numFmtId="166" fontId="18" fillId="0" borderId="35" xfId="34" applyNumberFormat="1" applyFont="1" applyFill="1" applyBorder="1" applyAlignment="1" applyProtection="1">
      <alignment horizontal="center" vertical="center" wrapText="1"/>
      <protection/>
    </xf>
    <xf numFmtId="166" fontId="18" fillId="0" borderId="54" xfId="34" applyNumberFormat="1" applyFont="1" applyFill="1" applyBorder="1" applyAlignment="1" applyProtection="1">
      <alignment horizontal="center" vertical="center" wrapText="1"/>
      <protection/>
    </xf>
    <xf numFmtId="166" fontId="18" fillId="0" borderId="40" xfId="34" applyNumberFormat="1" applyFont="1" applyFill="1" applyBorder="1" applyAlignment="1" applyProtection="1">
      <alignment horizontal="center" vertical="center" wrapText="1"/>
      <protection/>
    </xf>
    <xf numFmtId="166" fontId="18" fillId="0" borderId="45" xfId="34" applyNumberFormat="1" applyFont="1" applyFill="1" applyBorder="1" applyAlignment="1" applyProtection="1">
      <alignment horizontal="center" vertical="center"/>
      <protection/>
    </xf>
    <xf numFmtId="168" fontId="24" fillId="0" borderId="21" xfId="34" applyNumberFormat="1" applyFont="1" applyFill="1" applyBorder="1" applyAlignment="1" applyProtection="1">
      <alignment horizontal="center" vertical="center"/>
      <protection/>
    </xf>
    <xf numFmtId="168" fontId="24" fillId="0" borderId="52" xfId="34" applyNumberFormat="1" applyFont="1" applyFill="1" applyBorder="1" applyAlignment="1" applyProtection="1">
      <alignment horizontal="center" vertical="center"/>
      <protection/>
    </xf>
    <xf numFmtId="168" fontId="24" fillId="0" borderId="22" xfId="34" applyNumberFormat="1" applyFont="1" applyFill="1" applyBorder="1" applyAlignment="1" applyProtection="1">
      <alignment horizontal="center" vertical="center"/>
      <protection/>
    </xf>
    <xf numFmtId="166" fontId="16" fillId="0" borderId="111" xfId="34" applyNumberFormat="1" applyFont="1" applyFill="1" applyBorder="1" applyAlignment="1" applyProtection="1">
      <alignment horizontal="center" vertical="center"/>
      <protection/>
    </xf>
    <xf numFmtId="166" fontId="25" fillId="0" borderId="112" xfId="34" applyNumberFormat="1" applyFont="1" applyFill="1" applyBorder="1" applyAlignment="1" applyProtection="1">
      <alignment horizontal="center" vertical="center" wrapText="1"/>
      <protection/>
    </xf>
    <xf numFmtId="166" fontId="25" fillId="0" borderId="113" xfId="34" applyNumberFormat="1" applyFont="1" applyFill="1" applyBorder="1" applyAlignment="1" applyProtection="1">
      <alignment horizontal="center" vertical="center" wrapText="1"/>
      <protection/>
    </xf>
    <xf numFmtId="166" fontId="25" fillId="0" borderId="114" xfId="34" applyNumberFormat="1" applyFont="1" applyFill="1" applyBorder="1" applyAlignment="1" applyProtection="1">
      <alignment horizontal="center" vertical="center" wrapText="1"/>
      <protection/>
    </xf>
    <xf numFmtId="166" fontId="18" fillId="0" borderId="115" xfId="34" applyNumberFormat="1" applyFont="1" applyBorder="1" applyAlignment="1" applyProtection="1">
      <alignment horizontal="center" vertical="center" wrapText="1"/>
      <protection/>
    </xf>
    <xf numFmtId="166" fontId="18" fillId="0" borderId="116" xfId="34" applyNumberFormat="1" applyFont="1" applyBorder="1" applyAlignment="1" applyProtection="1">
      <alignment horizontal="center" vertical="center" wrapText="1"/>
      <protection/>
    </xf>
    <xf numFmtId="166" fontId="18" fillId="0" borderId="117" xfId="34" applyNumberFormat="1" applyFont="1" applyBorder="1" applyAlignment="1" applyProtection="1">
      <alignment horizontal="center" vertical="center" wrapText="1"/>
      <protection/>
    </xf>
    <xf numFmtId="166" fontId="0" fillId="0" borderId="118" xfId="34" applyNumberFormat="1" applyFont="1" applyBorder="1" applyAlignment="1" applyProtection="1">
      <alignment horizontal="left" vertical="center" wrapText="1"/>
      <protection/>
    </xf>
    <xf numFmtId="175" fontId="16" fillId="10" borderId="119" xfId="15" applyNumberFormat="1" applyFont="1" applyFill="1" applyBorder="1" applyAlignment="1" applyProtection="1">
      <alignment horizontal="center" vertical="center"/>
      <protection locked="0"/>
    </xf>
    <xf numFmtId="166" fontId="0" fillId="0" borderId="120" xfId="34" applyNumberFormat="1" applyFont="1" applyBorder="1" applyAlignment="1" applyProtection="1">
      <alignment horizontal="left" vertical="center" wrapText="1"/>
      <protection/>
    </xf>
    <xf numFmtId="175" fontId="16" fillId="10" borderId="121" xfId="15" applyNumberFormat="1" applyFont="1" applyFill="1" applyBorder="1" applyAlignment="1" applyProtection="1">
      <alignment horizontal="center" vertical="center"/>
      <protection locked="0"/>
    </xf>
    <xf numFmtId="166" fontId="0" fillId="0" borderId="122" xfId="34" applyNumberFormat="1" applyFont="1" applyBorder="1" applyAlignment="1" applyProtection="1">
      <alignment horizontal="left" vertical="center" wrapText="1"/>
      <protection/>
    </xf>
    <xf numFmtId="175" fontId="16" fillId="10" borderId="123" xfId="15" applyNumberFormat="1" applyFont="1" applyFill="1" applyBorder="1" applyAlignment="1" applyProtection="1">
      <alignment horizontal="center" vertical="center"/>
      <protection locked="0"/>
    </xf>
    <xf numFmtId="166" fontId="0" fillId="0" borderId="124" xfId="34" applyNumberFormat="1" applyFont="1" applyBorder="1" applyAlignment="1" applyProtection="1">
      <alignment horizontal="left" vertical="center" wrapText="1"/>
      <protection/>
    </xf>
    <xf numFmtId="166" fontId="0" fillId="0" borderId="125" xfId="34" applyNumberFormat="1" applyFont="1" applyBorder="1" applyAlignment="1" applyProtection="1">
      <alignment horizontal="left" vertical="center" wrapText="1"/>
      <protection/>
    </xf>
    <xf numFmtId="175" fontId="16" fillId="0" borderId="126" xfId="15" applyNumberFormat="1" applyFont="1" applyFill="1" applyBorder="1" applyAlignment="1" applyProtection="1">
      <alignment horizontal="center" vertical="center"/>
      <protection/>
    </xf>
    <xf numFmtId="175" fontId="37" fillId="0" borderId="126" xfId="15" applyNumberFormat="1" applyFont="1" applyFill="1" applyBorder="1" applyAlignment="1" applyProtection="1">
      <alignment horizontal="center" vertical="center"/>
      <protection/>
    </xf>
    <xf numFmtId="166" fontId="0" fillId="0" borderId="127" xfId="34" applyNumberFormat="1" applyFont="1" applyBorder="1" applyAlignment="1" applyProtection="1">
      <alignment horizontal="left" vertical="center" wrapText="1"/>
      <protection/>
    </xf>
    <xf numFmtId="175" fontId="16" fillId="0" borderId="128" xfId="15" applyNumberFormat="1" applyFont="1" applyFill="1" applyBorder="1" applyAlignment="1" applyProtection="1">
      <alignment horizontal="center" vertical="center"/>
      <protection/>
    </xf>
    <xf numFmtId="175" fontId="37" fillId="0" borderId="128" xfId="15" applyNumberFormat="1" applyFont="1" applyFill="1" applyBorder="1" applyAlignment="1" applyProtection="1">
      <alignment horizontal="center" vertical="center"/>
      <protection/>
    </xf>
    <xf numFmtId="166" fontId="0" fillId="0" borderId="0" xfId="34" applyNumberFormat="1" applyFont="1" applyBorder="1" applyAlignment="1" applyProtection="1">
      <alignment horizontal="left" vertical="center" wrapText="1"/>
      <protection/>
    </xf>
    <xf numFmtId="175" fontId="15" fillId="0" borderId="0" xfId="15" applyNumberFormat="1" applyFont="1" applyFill="1" applyBorder="1" applyAlignment="1" applyProtection="1">
      <alignment horizontal="center" vertical="center"/>
      <protection/>
    </xf>
    <xf numFmtId="166" fontId="0" fillId="0" borderId="0" xfId="34" applyNumberFormat="1" applyFont="1" applyAlignment="1" applyProtection="1">
      <alignment vertical="center"/>
      <protection/>
    </xf>
    <xf numFmtId="166" fontId="0" fillId="0" borderId="0" xfId="34" applyNumberFormat="1" applyFont="1" applyBorder="1" applyAlignment="1" applyProtection="1">
      <alignment vertical="center"/>
      <protection/>
    </xf>
    <xf numFmtId="166" fontId="0" fillId="0" borderId="0" xfId="34" applyNumberFormat="1" applyFont="1" applyFill="1" applyBorder="1" applyAlignment="1" applyProtection="1">
      <alignment vertical="center"/>
      <protection/>
    </xf>
    <xf numFmtId="166" fontId="37" fillId="12" borderId="110" xfId="34" applyNumberFormat="1" applyFont="1" applyFill="1" applyBorder="1" applyAlignment="1" applyProtection="1">
      <alignment horizontal="center" vertical="center"/>
      <protection/>
    </xf>
    <xf numFmtId="166" fontId="37" fillId="0" borderId="129" xfId="34" applyNumberFormat="1" applyFont="1" applyBorder="1" applyAlignment="1" applyProtection="1">
      <alignment horizontal="center" vertical="center" wrapText="1"/>
      <protection/>
    </xf>
    <xf numFmtId="166" fontId="37" fillId="0" borderId="130" xfId="34" applyNumberFormat="1" applyFont="1" applyBorder="1" applyAlignment="1" applyProtection="1">
      <alignment horizontal="center" vertical="center" wrapText="1"/>
      <protection/>
    </xf>
    <xf numFmtId="166" fontId="37" fillId="0" borderId="130" xfId="34" applyNumberFormat="1" applyFont="1" applyBorder="1" applyAlignment="1" applyProtection="1">
      <alignment horizontal="center" vertical="center"/>
      <protection/>
    </xf>
    <xf numFmtId="166" fontId="15" fillId="0" borderId="131" xfId="34" applyNumberFormat="1" applyFont="1" applyBorder="1" applyAlignment="1" applyProtection="1">
      <alignment horizontal="center" vertical="center" wrapText="1"/>
      <protection/>
    </xf>
    <xf numFmtId="166" fontId="26" fillId="0" borderId="132" xfId="34" applyNumberFormat="1" applyFont="1" applyBorder="1" applyAlignment="1" applyProtection="1">
      <alignment horizontal="center" vertical="center"/>
      <protection/>
    </xf>
    <xf numFmtId="166" fontId="15" fillId="0" borderId="4" xfId="34" applyNumberFormat="1" applyFont="1" applyBorder="1" applyAlignment="1" applyProtection="1">
      <alignment horizontal="center" vertical="center"/>
      <protection/>
    </xf>
    <xf numFmtId="166" fontId="41" fillId="0" borderId="4" xfId="34" applyNumberFormat="1" applyFont="1" applyBorder="1" applyAlignment="1" applyProtection="1">
      <alignment horizontal="center" vertical="center"/>
      <protection/>
    </xf>
    <xf numFmtId="166" fontId="37" fillId="0" borderId="26" xfId="34" applyNumberFormat="1" applyFont="1" applyBorder="1" applyAlignment="1" applyProtection="1">
      <alignment horizontal="center" vertical="center" wrapText="1"/>
      <protection/>
    </xf>
    <xf numFmtId="168" fontId="16" fillId="0" borderId="27" xfId="34" applyNumberFormat="1" applyFont="1" applyFill="1" applyBorder="1" applyAlignment="1" applyProtection="1">
      <alignment horizontal="center" vertical="center"/>
      <protection/>
    </xf>
    <xf numFmtId="166" fontId="16" fillId="0" borderId="27" xfId="34" applyNumberFormat="1" applyFont="1" applyFill="1" applyBorder="1" applyAlignment="1" applyProtection="1">
      <alignment horizontal="center" vertical="center"/>
      <protection/>
    </xf>
    <xf numFmtId="176" fontId="16" fillId="0" borderId="27" xfId="34" applyNumberFormat="1" applyFont="1" applyFill="1" applyBorder="1" applyAlignment="1" applyProtection="1">
      <alignment horizontal="center" vertical="center"/>
      <protection/>
    </xf>
    <xf numFmtId="166" fontId="16" fillId="0" borderId="27" xfId="34" applyNumberFormat="1" applyFont="1" applyBorder="1" applyAlignment="1" applyProtection="1">
      <alignment horizontal="center" vertical="center"/>
      <protection/>
    </xf>
    <xf numFmtId="177" fontId="16" fillId="0" borderId="133" xfId="34" applyNumberFormat="1" applyFont="1" applyFill="1" applyBorder="1" applyAlignment="1" applyProtection="1">
      <alignment horizontal="center" vertical="center"/>
      <protection/>
    </xf>
    <xf numFmtId="166" fontId="24" fillId="0" borderId="134" xfId="34" applyNumberFormat="1" applyFont="1" applyBorder="1" applyAlignment="1" applyProtection="1">
      <alignment horizontal="center" vertical="center"/>
      <protection/>
    </xf>
    <xf numFmtId="166" fontId="37" fillId="0" borderId="19" xfId="34" applyNumberFormat="1" applyFont="1" applyBorder="1" applyAlignment="1" applyProtection="1">
      <alignment horizontal="center" vertical="center" wrapText="1"/>
      <protection/>
    </xf>
    <xf numFmtId="168" fontId="16" fillId="0" borderId="5" xfId="34" applyNumberFormat="1" applyFont="1" applyFill="1" applyBorder="1" applyAlignment="1" applyProtection="1">
      <alignment horizontal="center" vertical="center"/>
      <protection/>
    </xf>
    <xf numFmtId="166" fontId="16" fillId="0" borderId="5" xfId="34" applyNumberFormat="1" applyFont="1" applyFill="1" applyBorder="1" applyAlignment="1" applyProtection="1">
      <alignment horizontal="center" vertical="center"/>
      <protection/>
    </xf>
    <xf numFmtId="176" fontId="16" fillId="0" borderId="5" xfId="34" applyNumberFormat="1" applyFont="1" applyFill="1" applyBorder="1" applyAlignment="1" applyProtection="1">
      <alignment horizontal="center" vertical="center"/>
      <protection/>
    </xf>
    <xf numFmtId="166" fontId="16" fillId="0" borderId="5" xfId="34" applyNumberFormat="1" applyFont="1" applyBorder="1" applyAlignment="1" applyProtection="1">
      <alignment horizontal="center" vertical="center"/>
      <protection/>
    </xf>
    <xf numFmtId="177" fontId="16" fillId="0" borderId="135" xfId="34" applyNumberFormat="1" applyFont="1" applyFill="1" applyBorder="1" applyAlignment="1" applyProtection="1">
      <alignment horizontal="center" vertical="center"/>
      <protection/>
    </xf>
    <xf numFmtId="166" fontId="37" fillId="0" borderId="21" xfId="34" applyNumberFormat="1" applyFont="1" applyBorder="1" applyAlignment="1" applyProtection="1">
      <alignment horizontal="center" vertical="center"/>
      <protection/>
    </xf>
    <xf numFmtId="168" fontId="16" fillId="0" borderId="52" xfId="34" applyNumberFormat="1" applyFont="1" applyFill="1" applyBorder="1" applyAlignment="1" applyProtection="1">
      <alignment horizontal="center" vertical="center"/>
      <protection/>
    </xf>
    <xf numFmtId="166" fontId="16" fillId="0" borderId="52" xfId="34" applyNumberFormat="1" applyFont="1" applyFill="1" applyBorder="1" applyAlignment="1" applyProtection="1">
      <alignment horizontal="center" vertical="center"/>
      <protection/>
    </xf>
    <xf numFmtId="176" fontId="16" fillId="0" borderId="52" xfId="34" applyNumberFormat="1" applyFont="1" applyFill="1" applyBorder="1" applyAlignment="1" applyProtection="1">
      <alignment horizontal="center" vertical="center"/>
      <protection/>
    </xf>
    <xf numFmtId="166" fontId="16" fillId="0" borderId="52" xfId="34" applyNumberFormat="1" applyFont="1" applyBorder="1" applyAlignment="1" applyProtection="1">
      <alignment horizontal="center" vertical="center"/>
      <protection/>
    </xf>
    <xf numFmtId="177" fontId="16" fillId="0" borderId="136" xfId="34" applyNumberFormat="1" applyFont="1" applyFill="1" applyBorder="1" applyAlignment="1" applyProtection="1">
      <alignment horizontal="center" vertical="center"/>
      <protection/>
    </xf>
    <xf numFmtId="166" fontId="16" fillId="0" borderId="137" xfId="34" applyNumberFormat="1" applyFont="1" applyFill="1" applyBorder="1" applyAlignment="1" applyProtection="1">
      <alignment horizontal="center" vertical="center"/>
      <protection/>
    </xf>
    <xf numFmtId="166" fontId="16" fillId="0" borderId="138" xfId="34" applyNumberFormat="1" applyFont="1" applyFill="1" applyBorder="1" applyAlignment="1" applyProtection="1">
      <alignment horizontal="center" vertical="center"/>
      <protection/>
    </xf>
    <xf numFmtId="166" fontId="25" fillId="0" borderId="139" xfId="34" applyNumberFormat="1" applyFont="1" applyFill="1" applyBorder="1" applyAlignment="1" applyProtection="1">
      <alignment horizontal="center" vertical="center" wrapText="1"/>
      <protection/>
    </xf>
    <xf numFmtId="166" fontId="18" fillId="0" borderId="140" xfId="34" applyNumberFormat="1" applyFont="1" applyBorder="1" applyAlignment="1" applyProtection="1">
      <alignment horizontal="center" vertical="center" wrapText="1"/>
      <protection/>
    </xf>
    <xf numFmtId="166" fontId="18" fillId="0" borderId="141" xfId="34" applyNumberFormat="1" applyFont="1" applyBorder="1" applyAlignment="1" applyProtection="1">
      <alignment horizontal="center" vertical="center" wrapText="1"/>
      <protection/>
    </xf>
    <xf numFmtId="175" fontId="16" fillId="0" borderId="142" xfId="15" applyNumberFormat="1" applyFont="1" applyFill="1" applyBorder="1" applyAlignment="1" applyProtection="1">
      <alignment horizontal="center" vertical="center"/>
      <protection/>
    </xf>
    <xf numFmtId="166" fontId="0" fillId="0" borderId="96" xfId="34" applyNumberFormat="1" applyFont="1" applyBorder="1" applyAlignment="1" applyProtection="1">
      <alignment horizontal="left" vertical="center" wrapText="1"/>
      <protection/>
    </xf>
    <xf numFmtId="175" fontId="16" fillId="0" borderId="143" xfId="15" applyNumberFormat="1" applyFont="1" applyFill="1" applyBorder="1" applyAlignment="1" applyProtection="1">
      <alignment horizontal="center" vertical="center"/>
      <protection/>
    </xf>
    <xf numFmtId="166" fontId="0" fillId="0" borderId="144" xfId="34" applyNumberFormat="1" applyFont="1" applyBorder="1" applyAlignment="1" applyProtection="1">
      <alignment horizontal="left" vertical="center" wrapText="1"/>
      <protection/>
    </xf>
    <xf numFmtId="164" fontId="42" fillId="0" borderId="0" xfId="0" applyFont="1" applyAlignment="1">
      <alignment/>
    </xf>
    <xf numFmtId="164" fontId="22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3" fillId="0" borderId="4" xfId="0" applyFont="1" applyBorder="1" applyAlignment="1">
      <alignment horizontal="center" vertical="center" wrapText="1"/>
    </xf>
    <xf numFmtId="164" fontId="43" fillId="12" borderId="4" xfId="0" applyFont="1" applyFill="1" applyBorder="1" applyAlignment="1">
      <alignment horizontal="center" vertical="center" wrapText="1"/>
    </xf>
    <xf numFmtId="164" fontId="43" fillId="0" borderId="12" xfId="0" applyFont="1" applyBorder="1" applyAlignment="1">
      <alignment horizontal="center" vertical="center" wrapText="1"/>
    </xf>
    <xf numFmtId="164" fontId="43" fillId="12" borderId="2" xfId="0" applyFont="1" applyFill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42" fillId="0" borderId="11" xfId="0" applyFont="1" applyBorder="1" applyAlignment="1">
      <alignment horizontal="center"/>
    </xf>
    <xf numFmtId="164" fontId="42" fillId="0" borderId="3" xfId="0" applyFont="1" applyBorder="1" applyAlignment="1">
      <alignment horizontal="center"/>
    </xf>
    <xf numFmtId="164" fontId="42" fillId="12" borderId="11" xfId="0" applyFont="1" applyFill="1" applyBorder="1" applyAlignment="1">
      <alignment horizontal="center"/>
    </xf>
    <xf numFmtId="164" fontId="42" fillId="12" borderId="3" xfId="0" applyFont="1" applyFill="1" applyBorder="1" applyAlignment="1">
      <alignment horizontal="center"/>
    </xf>
    <xf numFmtId="164" fontId="42" fillId="0" borderId="0" xfId="0" applyFont="1" applyBorder="1" applyAlignment="1">
      <alignment horizontal="center"/>
    </xf>
    <xf numFmtId="164" fontId="42" fillId="0" borderId="14" xfId="0" applyFont="1" applyBorder="1" applyAlignment="1">
      <alignment horizontal="center"/>
    </xf>
    <xf numFmtId="164" fontId="42" fillId="0" borderId="4" xfId="0" applyFont="1" applyBorder="1" applyAlignment="1">
      <alignment horizontal="center"/>
    </xf>
    <xf numFmtId="164" fontId="42" fillId="12" borderId="14" xfId="0" applyFont="1" applyFill="1" applyBorder="1" applyAlignment="1">
      <alignment horizontal="center"/>
    </xf>
    <xf numFmtId="164" fontId="42" fillId="12" borderId="4" xfId="0" applyFont="1" applyFill="1" applyBorder="1" applyAlignment="1">
      <alignment horizontal="center"/>
    </xf>
    <xf numFmtId="164" fontId="42" fillId="0" borderId="2" xfId="0" applyFont="1" applyBorder="1" applyAlignment="1">
      <alignment vertical="center" wrapText="1"/>
    </xf>
    <xf numFmtId="178" fontId="43" fillId="0" borderId="2" xfId="0" applyNumberFormat="1" applyFont="1" applyBorder="1" applyAlignment="1">
      <alignment horizontal="center" vertical="center"/>
    </xf>
    <xf numFmtId="178" fontId="43" fillId="12" borderId="2" xfId="0" applyNumberFormat="1" applyFont="1" applyFill="1" applyBorder="1" applyAlignment="1">
      <alignment horizontal="center" vertical="center"/>
    </xf>
    <xf numFmtId="178" fontId="4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42" fillId="0" borderId="2" xfId="0" applyFont="1" applyBorder="1" applyAlignment="1">
      <alignment horizontal="justify" vertical="center" wrapText="1"/>
    </xf>
    <xf numFmtId="164" fontId="42" fillId="12" borderId="2" xfId="0" applyFont="1" applyFill="1" applyBorder="1" applyAlignment="1">
      <alignment vertical="center" wrapText="1"/>
    </xf>
    <xf numFmtId="164" fontId="0" fillId="0" borderId="0" xfId="0" applyFont="1" applyAlignment="1">
      <alignment wrapText="1"/>
    </xf>
    <xf numFmtId="173" fontId="0" fillId="0" borderId="0" xfId="0" applyNumberFormat="1" applyAlignment="1">
      <alignment/>
    </xf>
    <xf numFmtId="164" fontId="24" fillId="0" borderId="0" xfId="0" applyFont="1" applyAlignment="1">
      <alignment wrapText="1"/>
    </xf>
    <xf numFmtId="164" fontId="0" fillId="0" borderId="0" xfId="0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ill="1" applyAlignment="1">
      <alignment/>
    </xf>
    <xf numFmtId="164" fontId="43" fillId="0" borderId="0" xfId="0" applyFont="1" applyAlignment="1">
      <alignment/>
    </xf>
    <xf numFmtId="164" fontId="43" fillId="0" borderId="0" xfId="0" applyFont="1" applyBorder="1" applyAlignment="1">
      <alignment horizontal="center"/>
    </xf>
    <xf numFmtId="164" fontId="43" fillId="0" borderId="145" xfId="0" applyFont="1" applyBorder="1" applyAlignment="1">
      <alignment horizontal="center"/>
    </xf>
    <xf numFmtId="164" fontId="43" fillId="0" borderId="146" xfId="0" applyFont="1" applyBorder="1" applyAlignment="1">
      <alignment horizontal="center"/>
    </xf>
    <xf numFmtId="164" fontId="43" fillId="0" borderId="146" xfId="0" applyFont="1" applyBorder="1" applyAlignment="1">
      <alignment wrapText="1"/>
    </xf>
    <xf numFmtId="164" fontId="43" fillId="0" borderId="147" xfId="0" applyFont="1" applyBorder="1" applyAlignment="1">
      <alignment wrapText="1"/>
    </xf>
    <xf numFmtId="164" fontId="42" fillId="0" borderId="0" xfId="0" applyFont="1" applyAlignment="1">
      <alignment/>
    </xf>
    <xf numFmtId="178" fontId="43" fillId="0" borderId="148" xfId="0" applyNumberFormat="1" applyFont="1" applyBorder="1" applyAlignment="1">
      <alignment/>
    </xf>
    <xf numFmtId="164" fontId="43" fillId="0" borderId="147" xfId="0" applyFont="1" applyBorder="1" applyAlignment="1">
      <alignment/>
    </xf>
    <xf numFmtId="164" fontId="44" fillId="0" borderId="149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/>
    </xf>
    <xf numFmtId="164" fontId="42" fillId="0" borderId="150" xfId="0" applyFont="1" applyBorder="1" applyAlignment="1">
      <alignment horizontal="center" vertical="center"/>
    </xf>
    <xf numFmtId="178" fontId="44" fillId="0" borderId="151" xfId="0" applyNumberFormat="1" applyFont="1" applyBorder="1" applyAlignment="1">
      <alignment horizontal="center" vertical="center"/>
    </xf>
    <xf numFmtId="164" fontId="42" fillId="0" borderId="0" xfId="0" applyFont="1" applyBorder="1" applyAlignment="1">
      <alignment/>
    </xf>
    <xf numFmtId="164" fontId="45" fillId="0" borderId="0" xfId="0" applyFont="1" applyBorder="1" applyAlignment="1">
      <alignment/>
    </xf>
    <xf numFmtId="164" fontId="46" fillId="0" borderId="0" xfId="0" applyFont="1" applyBorder="1" applyAlignment="1">
      <alignment horizontal="center"/>
    </xf>
    <xf numFmtId="164" fontId="44" fillId="0" borderId="149" xfId="0" applyFont="1" applyBorder="1" applyAlignment="1">
      <alignment horizontal="center" wrapText="1"/>
    </xf>
    <xf numFmtId="164" fontId="44" fillId="0" borderId="151" xfId="0" applyFont="1" applyBorder="1" applyAlignment="1">
      <alignment horizontal="center" vertical="center" wrapText="1"/>
    </xf>
    <xf numFmtId="164" fontId="42" fillId="0" borderId="0" xfId="0" applyFont="1" applyBorder="1" applyAlignment="1">
      <alignment wrapText="1"/>
    </xf>
    <xf numFmtId="178" fontId="43" fillId="0" borderId="0" xfId="0" applyNumberFormat="1" applyFont="1" applyBorder="1" applyAlignment="1">
      <alignment horizontal="center"/>
    </xf>
    <xf numFmtId="164" fontId="0" fillId="0" borderId="0" xfId="0" applyBorder="1" applyAlignment="1">
      <alignment wrapText="1"/>
    </xf>
    <xf numFmtId="178" fontId="42" fillId="0" borderId="0" xfId="0" applyNumberFormat="1" applyFont="1" applyBorder="1" applyAlignment="1">
      <alignment/>
    </xf>
    <xf numFmtId="178" fontId="44" fillId="0" borderId="149" xfId="0" applyNumberFormat="1" applyFont="1" applyBorder="1" applyAlignment="1">
      <alignment horizontal="center" vertical="center"/>
    </xf>
    <xf numFmtId="164" fontId="44" fillId="0" borderId="152" xfId="0" applyFont="1" applyBorder="1" applyAlignment="1">
      <alignment horizontal="center" vertical="center" wrapText="1"/>
    </xf>
    <xf numFmtId="164" fontId="42" fillId="0" borderId="153" xfId="0" applyFont="1" applyBorder="1" applyAlignment="1">
      <alignment horizontal="center" vertical="center"/>
    </xf>
    <xf numFmtId="164" fontId="42" fillId="0" borderId="0" xfId="0" applyFont="1" applyAlignment="1">
      <alignment horizontal="center" vertical="center"/>
    </xf>
    <xf numFmtId="164" fontId="42" fillId="0" borderId="0" xfId="0" applyFont="1" applyBorder="1" applyAlignment="1">
      <alignment horizontal="justify" wrapText="1"/>
    </xf>
    <xf numFmtId="164" fontId="43" fillId="0" borderId="154" xfId="0" applyFont="1" applyBorder="1" applyAlignment="1">
      <alignment/>
    </xf>
    <xf numFmtId="164" fontId="42" fillId="0" borderId="30" xfId="0" applyFont="1" applyBorder="1" applyAlignment="1">
      <alignment/>
    </xf>
    <xf numFmtId="164" fontId="46" fillId="0" borderId="155" xfId="0" applyFont="1" applyBorder="1" applyAlignment="1">
      <alignment/>
    </xf>
    <xf numFmtId="164" fontId="46" fillId="0" borderId="156" xfId="0" applyFont="1" applyBorder="1" applyAlignment="1">
      <alignment/>
    </xf>
    <xf numFmtId="164" fontId="44" fillId="0" borderId="157" xfId="0" applyFont="1" applyBorder="1" applyAlignment="1">
      <alignment horizontal="center" vertical="center" wrapText="1"/>
    </xf>
    <xf numFmtId="164" fontId="42" fillId="0" borderId="158" xfId="0" applyFont="1" applyBorder="1" applyAlignment="1">
      <alignment horizontal="center"/>
    </xf>
    <xf numFmtId="164" fontId="47" fillId="0" borderId="158" xfId="0" applyFont="1" applyBorder="1" applyAlignment="1">
      <alignment horizontal="center"/>
    </xf>
    <xf numFmtId="164" fontId="42" fillId="0" borderId="159" xfId="0" applyFont="1" applyBorder="1" applyAlignment="1">
      <alignment horizontal="center"/>
    </xf>
    <xf numFmtId="164" fontId="47" fillId="0" borderId="0" xfId="0" applyFont="1" applyBorder="1" applyAlignment="1">
      <alignment horizontal="center"/>
    </xf>
    <xf numFmtId="164" fontId="42" fillId="0" borderId="150" xfId="0" applyFont="1" applyBorder="1" applyAlignment="1">
      <alignment horizontal="center"/>
    </xf>
    <xf numFmtId="164" fontId="44" fillId="0" borderId="17" xfId="0" applyFont="1" applyBorder="1" applyAlignment="1">
      <alignment horizontal="center" vertical="center" wrapText="1"/>
    </xf>
    <xf numFmtId="164" fontId="42" fillId="0" borderId="160" xfId="0" applyFont="1" applyBorder="1" applyAlignment="1">
      <alignment horizontal="center"/>
    </xf>
    <xf numFmtId="164" fontId="47" fillId="0" borderId="160" xfId="0" applyFont="1" applyBorder="1" applyAlignment="1">
      <alignment horizontal="center"/>
    </xf>
    <xf numFmtId="164" fontId="42" fillId="0" borderId="153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/>
    </xf>
    <xf numFmtId="164" fontId="17" fillId="0" borderId="0" xfId="0" applyFont="1" applyBorder="1" applyAlignment="1">
      <alignment horizontal="center" vertical="center" wrapText="1"/>
    </xf>
    <xf numFmtId="178" fontId="43" fillId="0" borderId="2" xfId="0" applyNumberFormat="1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42" fillId="0" borderId="0" xfId="0" applyFont="1" applyFill="1" applyAlignment="1">
      <alignment/>
    </xf>
    <xf numFmtId="164" fontId="42" fillId="0" borderId="0" xfId="0" applyFont="1" applyBorder="1" applyAlignment="1">
      <alignment horizontal="center" wrapText="1"/>
    </xf>
    <xf numFmtId="164" fontId="43" fillId="0" borderId="154" xfId="0" applyFont="1" applyBorder="1" applyAlignment="1">
      <alignment horizontal="center"/>
    </xf>
    <xf numFmtId="164" fontId="43" fillId="0" borderId="161" xfId="0" applyFont="1" applyBorder="1" applyAlignment="1">
      <alignment horizontal="center"/>
    </xf>
    <xf numFmtId="164" fontId="43" fillId="0" borderId="161" xfId="0" applyFont="1" applyBorder="1" applyAlignment="1">
      <alignment wrapText="1"/>
    </xf>
    <xf numFmtId="164" fontId="43" fillId="0" borderId="30" xfId="0" applyFont="1" applyBorder="1" applyAlignment="1">
      <alignment wrapText="1"/>
    </xf>
    <xf numFmtId="164" fontId="44" fillId="0" borderId="162" xfId="0" applyFont="1" applyBorder="1" applyAlignment="1">
      <alignment horizontal="center" vertical="center" wrapText="1"/>
    </xf>
    <xf numFmtId="164" fontId="46" fillId="0" borderId="0" xfId="0" applyFont="1" applyBorder="1" applyAlignment="1">
      <alignment/>
    </xf>
    <xf numFmtId="164" fontId="42" fillId="0" borderId="13" xfId="0" applyFont="1" applyBorder="1" applyAlignment="1">
      <alignment horizontal="center"/>
    </xf>
    <xf numFmtId="164" fontId="42" fillId="0" borderId="13" xfId="0" applyFont="1" applyBorder="1" applyAlignment="1">
      <alignment horizontal="center" vertical="center"/>
    </xf>
    <xf numFmtId="164" fontId="42" fillId="0" borderId="163" xfId="0" applyFont="1" applyBorder="1" applyAlignment="1">
      <alignment horizontal="center" vertical="center"/>
    </xf>
    <xf numFmtId="164" fontId="44" fillId="0" borderId="164" xfId="0" applyFont="1" applyBorder="1" applyAlignment="1">
      <alignment horizontal="center" wrapText="1"/>
    </xf>
    <xf numFmtId="164" fontId="42" fillId="0" borderId="8" xfId="0" applyFont="1" applyBorder="1" applyAlignment="1">
      <alignment horizontal="center"/>
    </xf>
    <xf numFmtId="164" fontId="42" fillId="0" borderId="8" xfId="0" applyFont="1" applyBorder="1" applyAlignment="1">
      <alignment horizontal="center" vertical="center"/>
    </xf>
    <xf numFmtId="164" fontId="42" fillId="0" borderId="165" xfId="0" applyFont="1" applyBorder="1" applyAlignment="1">
      <alignment horizontal="center" vertical="center"/>
    </xf>
    <xf numFmtId="164" fontId="44" fillId="0" borderId="164" xfId="0" applyFont="1" applyBorder="1" applyAlignment="1">
      <alignment horizontal="center" vertical="center" wrapText="1"/>
    </xf>
    <xf numFmtId="178" fontId="44" fillId="0" borderId="164" xfId="0" applyNumberFormat="1" applyFont="1" applyBorder="1" applyAlignment="1">
      <alignment horizontal="center" vertical="center"/>
    </xf>
    <xf numFmtId="178" fontId="44" fillId="0" borderId="152" xfId="0" applyNumberFormat="1" applyFont="1" applyBorder="1" applyAlignment="1">
      <alignment horizontal="center" vertical="center"/>
    </xf>
    <xf numFmtId="164" fontId="42" fillId="0" borderId="160" xfId="0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 wrapText="1"/>
    </xf>
    <xf numFmtId="178" fontId="43" fillId="0" borderId="0" xfId="0" applyNumberFormat="1" applyFont="1" applyBorder="1" applyAlignment="1">
      <alignment horizontal="center" wrapText="1"/>
    </xf>
    <xf numFmtId="164" fontId="42" fillId="0" borderId="0" xfId="0" applyFont="1" applyAlignment="1">
      <alignment horizontal="center"/>
    </xf>
    <xf numFmtId="164" fontId="44" fillId="0" borderId="0" xfId="0" applyFont="1" applyBorder="1" applyAlignment="1">
      <alignment horizontal="center" vertical="center" wrapText="1"/>
    </xf>
    <xf numFmtId="164" fontId="46" fillId="0" borderId="0" xfId="0" applyFont="1" applyAlignment="1">
      <alignment/>
    </xf>
    <xf numFmtId="164" fontId="42" fillId="0" borderId="0" xfId="0" applyFont="1" applyFill="1" applyAlignment="1">
      <alignment/>
    </xf>
    <xf numFmtId="178" fontId="44" fillId="0" borderId="166" xfId="0" applyNumberFormat="1" applyFont="1" applyBorder="1" applyAlignment="1">
      <alignment horizontal="center" vertical="center"/>
    </xf>
    <xf numFmtId="164" fontId="0" fillId="0" borderId="0" xfId="34">
      <alignment/>
      <protection/>
    </xf>
    <xf numFmtId="164" fontId="45" fillId="13" borderId="2" xfId="34" applyNumberFormat="1" applyFont="1" applyFill="1" applyBorder="1" applyAlignment="1">
      <alignment horizontal="center" vertical="center"/>
      <protection/>
    </xf>
    <xf numFmtId="164" fontId="0" fillId="0" borderId="2" xfId="34" applyBorder="1">
      <alignment/>
      <protection/>
    </xf>
    <xf numFmtId="173" fontId="0" fillId="0" borderId="0" xfId="34" applyNumberFormat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Euro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rmale_DIA 4253-2011 oneri" xfId="34"/>
    <cellStyle name="Note 1" xfId="35"/>
    <cellStyle name="Status 1" xfId="36"/>
    <cellStyle name="Text 1" xfId="37"/>
    <cellStyle name="Warning 1" xfId="38"/>
  </cellStyles>
  <dxfs count="1">
    <dxf>
      <font>
        <b val="0"/>
        <strike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28575</xdr:rowOff>
    </xdr:from>
    <xdr:to>
      <xdr:col>8</xdr:col>
      <xdr:colOff>47625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76225"/>
          <a:ext cx="11049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27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a 12"/>
        <xdr:cNvSpPr>
          <a:spLocks/>
        </xdr:cNvSpPr>
      </xdr:nvSpPr>
      <xdr:spPr>
        <a:xfrm>
          <a:off x="7829550" y="4019550"/>
          <a:ext cx="71437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66</xdr:row>
      <xdr:rowOff>9525</xdr:rowOff>
    </xdr:from>
    <xdr:to>
      <xdr:col>17</xdr:col>
      <xdr:colOff>409575</xdr:colOff>
      <xdr:row>66</xdr:row>
      <xdr:rowOff>9525</xdr:rowOff>
    </xdr:to>
    <xdr:sp>
      <xdr:nvSpPr>
        <xdr:cNvPr id="2" name="Linea 13"/>
        <xdr:cNvSpPr>
          <a:spLocks/>
        </xdr:cNvSpPr>
      </xdr:nvSpPr>
      <xdr:spPr>
        <a:xfrm>
          <a:off x="10353675" y="149256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66</xdr:row>
      <xdr:rowOff>9525</xdr:rowOff>
    </xdr:from>
    <xdr:to>
      <xdr:col>17</xdr:col>
      <xdr:colOff>409575</xdr:colOff>
      <xdr:row>66</xdr:row>
      <xdr:rowOff>9525</xdr:rowOff>
    </xdr:to>
    <xdr:sp>
      <xdr:nvSpPr>
        <xdr:cNvPr id="3" name="Linea 14"/>
        <xdr:cNvSpPr>
          <a:spLocks/>
        </xdr:cNvSpPr>
      </xdr:nvSpPr>
      <xdr:spPr>
        <a:xfrm>
          <a:off x="10353675" y="149256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104775</xdr:rowOff>
    </xdr:from>
    <xdr:to>
      <xdr:col>5</xdr:col>
      <xdr:colOff>790575</xdr:colOff>
      <xdr:row>27</xdr:row>
      <xdr:rowOff>104775</xdr:rowOff>
    </xdr:to>
    <xdr:sp>
      <xdr:nvSpPr>
        <xdr:cNvPr id="4" name="Linea 15"/>
        <xdr:cNvSpPr>
          <a:spLocks/>
        </xdr:cNvSpPr>
      </xdr:nvSpPr>
      <xdr:spPr>
        <a:xfrm>
          <a:off x="7839075" y="4124325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6</xdr:col>
      <xdr:colOff>771525</xdr:colOff>
      <xdr:row>27</xdr:row>
      <xdr:rowOff>0</xdr:rowOff>
    </xdr:to>
    <xdr:sp>
      <xdr:nvSpPr>
        <xdr:cNvPr id="5" name="Linea 16"/>
        <xdr:cNvSpPr>
          <a:spLocks/>
        </xdr:cNvSpPr>
      </xdr:nvSpPr>
      <xdr:spPr>
        <a:xfrm>
          <a:off x="8677275" y="4019550"/>
          <a:ext cx="7048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790575</xdr:colOff>
      <xdr:row>27</xdr:row>
      <xdr:rowOff>104775</xdr:rowOff>
    </xdr:to>
    <xdr:sp>
      <xdr:nvSpPr>
        <xdr:cNvPr id="6" name="Linea 17"/>
        <xdr:cNvSpPr>
          <a:spLocks/>
        </xdr:cNvSpPr>
      </xdr:nvSpPr>
      <xdr:spPr>
        <a:xfrm>
          <a:off x="8658225" y="4124325"/>
          <a:ext cx="7429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114300</xdr:rowOff>
    </xdr:from>
    <xdr:to>
      <xdr:col>5</xdr:col>
      <xdr:colOff>762000</xdr:colOff>
      <xdr:row>32</xdr:row>
      <xdr:rowOff>114300</xdr:rowOff>
    </xdr:to>
    <xdr:sp>
      <xdr:nvSpPr>
        <xdr:cNvPr id="7" name="Linea 18"/>
        <xdr:cNvSpPr>
          <a:spLocks/>
        </xdr:cNvSpPr>
      </xdr:nvSpPr>
      <xdr:spPr>
        <a:xfrm>
          <a:off x="7839075" y="5705475"/>
          <a:ext cx="69532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133350</xdr:rowOff>
    </xdr:from>
    <xdr:to>
      <xdr:col>5</xdr:col>
      <xdr:colOff>752475</xdr:colOff>
      <xdr:row>33</xdr:row>
      <xdr:rowOff>133350</xdr:rowOff>
    </xdr:to>
    <xdr:sp>
      <xdr:nvSpPr>
        <xdr:cNvPr id="8" name="Linea 19"/>
        <xdr:cNvSpPr>
          <a:spLocks/>
        </xdr:cNvSpPr>
      </xdr:nvSpPr>
      <xdr:spPr>
        <a:xfrm>
          <a:off x="7839075" y="6038850"/>
          <a:ext cx="6858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123825</xdr:rowOff>
    </xdr:from>
    <xdr:to>
      <xdr:col>6</xdr:col>
      <xdr:colOff>781050</xdr:colOff>
      <xdr:row>32</xdr:row>
      <xdr:rowOff>123825</xdr:rowOff>
    </xdr:to>
    <xdr:sp>
      <xdr:nvSpPr>
        <xdr:cNvPr id="9" name="Linea 21"/>
        <xdr:cNvSpPr>
          <a:spLocks/>
        </xdr:cNvSpPr>
      </xdr:nvSpPr>
      <xdr:spPr>
        <a:xfrm>
          <a:off x="8724900" y="5715000"/>
          <a:ext cx="6667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133350</xdr:rowOff>
    </xdr:from>
    <xdr:to>
      <xdr:col>6</xdr:col>
      <xdr:colOff>800100</xdr:colOff>
      <xdr:row>33</xdr:row>
      <xdr:rowOff>133350</xdr:rowOff>
    </xdr:to>
    <xdr:sp>
      <xdr:nvSpPr>
        <xdr:cNvPr id="10" name="Linea 22"/>
        <xdr:cNvSpPr>
          <a:spLocks/>
        </xdr:cNvSpPr>
      </xdr:nvSpPr>
      <xdr:spPr>
        <a:xfrm>
          <a:off x="8686800" y="6038850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27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a 2"/>
        <xdr:cNvSpPr>
          <a:spLocks/>
        </xdr:cNvSpPr>
      </xdr:nvSpPr>
      <xdr:spPr>
        <a:xfrm>
          <a:off x="7820025" y="4019550"/>
          <a:ext cx="71437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80</xdr:row>
      <xdr:rowOff>0</xdr:rowOff>
    </xdr:from>
    <xdr:to>
      <xdr:col>17</xdr:col>
      <xdr:colOff>409575</xdr:colOff>
      <xdr:row>80</xdr:row>
      <xdr:rowOff>0</xdr:rowOff>
    </xdr:to>
    <xdr:sp>
      <xdr:nvSpPr>
        <xdr:cNvPr id="2" name="Linea 3"/>
        <xdr:cNvSpPr>
          <a:spLocks/>
        </xdr:cNvSpPr>
      </xdr:nvSpPr>
      <xdr:spPr>
        <a:xfrm>
          <a:off x="9753600" y="237363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80</xdr:row>
      <xdr:rowOff>0</xdr:rowOff>
    </xdr:from>
    <xdr:to>
      <xdr:col>17</xdr:col>
      <xdr:colOff>409575</xdr:colOff>
      <xdr:row>80</xdr:row>
      <xdr:rowOff>0</xdr:rowOff>
    </xdr:to>
    <xdr:sp>
      <xdr:nvSpPr>
        <xdr:cNvPr id="3" name="Linea 4"/>
        <xdr:cNvSpPr>
          <a:spLocks/>
        </xdr:cNvSpPr>
      </xdr:nvSpPr>
      <xdr:spPr>
        <a:xfrm>
          <a:off x="9753600" y="237363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104775</xdr:rowOff>
    </xdr:from>
    <xdr:to>
      <xdr:col>5</xdr:col>
      <xdr:colOff>790575</xdr:colOff>
      <xdr:row>27</xdr:row>
      <xdr:rowOff>104775</xdr:rowOff>
    </xdr:to>
    <xdr:sp>
      <xdr:nvSpPr>
        <xdr:cNvPr id="4" name="Linea 5"/>
        <xdr:cNvSpPr>
          <a:spLocks/>
        </xdr:cNvSpPr>
      </xdr:nvSpPr>
      <xdr:spPr>
        <a:xfrm>
          <a:off x="7829550" y="4124325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6</xdr:col>
      <xdr:colOff>771525</xdr:colOff>
      <xdr:row>27</xdr:row>
      <xdr:rowOff>0</xdr:rowOff>
    </xdr:to>
    <xdr:sp>
      <xdr:nvSpPr>
        <xdr:cNvPr id="5" name="Linea 6"/>
        <xdr:cNvSpPr>
          <a:spLocks/>
        </xdr:cNvSpPr>
      </xdr:nvSpPr>
      <xdr:spPr>
        <a:xfrm>
          <a:off x="8667750" y="4019550"/>
          <a:ext cx="7048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790575</xdr:colOff>
      <xdr:row>27</xdr:row>
      <xdr:rowOff>104775</xdr:rowOff>
    </xdr:to>
    <xdr:sp>
      <xdr:nvSpPr>
        <xdr:cNvPr id="6" name="Linea 7"/>
        <xdr:cNvSpPr>
          <a:spLocks/>
        </xdr:cNvSpPr>
      </xdr:nvSpPr>
      <xdr:spPr>
        <a:xfrm>
          <a:off x="8648700" y="4124325"/>
          <a:ext cx="7429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114300</xdr:rowOff>
    </xdr:from>
    <xdr:to>
      <xdr:col>5</xdr:col>
      <xdr:colOff>762000</xdr:colOff>
      <xdr:row>32</xdr:row>
      <xdr:rowOff>114300</xdr:rowOff>
    </xdr:to>
    <xdr:sp>
      <xdr:nvSpPr>
        <xdr:cNvPr id="7" name="Linea 8"/>
        <xdr:cNvSpPr>
          <a:spLocks/>
        </xdr:cNvSpPr>
      </xdr:nvSpPr>
      <xdr:spPr>
        <a:xfrm>
          <a:off x="7829550" y="5705475"/>
          <a:ext cx="69532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133350</xdr:rowOff>
    </xdr:from>
    <xdr:to>
      <xdr:col>5</xdr:col>
      <xdr:colOff>752475</xdr:colOff>
      <xdr:row>33</xdr:row>
      <xdr:rowOff>133350</xdr:rowOff>
    </xdr:to>
    <xdr:sp>
      <xdr:nvSpPr>
        <xdr:cNvPr id="8" name="Linea 9"/>
        <xdr:cNvSpPr>
          <a:spLocks/>
        </xdr:cNvSpPr>
      </xdr:nvSpPr>
      <xdr:spPr>
        <a:xfrm>
          <a:off x="7829550" y="6038850"/>
          <a:ext cx="6858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123825</xdr:rowOff>
    </xdr:from>
    <xdr:to>
      <xdr:col>6</xdr:col>
      <xdr:colOff>781050</xdr:colOff>
      <xdr:row>32</xdr:row>
      <xdr:rowOff>123825</xdr:rowOff>
    </xdr:to>
    <xdr:sp>
      <xdr:nvSpPr>
        <xdr:cNvPr id="9" name="Linea 10"/>
        <xdr:cNvSpPr>
          <a:spLocks/>
        </xdr:cNvSpPr>
      </xdr:nvSpPr>
      <xdr:spPr>
        <a:xfrm>
          <a:off x="8715375" y="5715000"/>
          <a:ext cx="6667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133350</xdr:rowOff>
    </xdr:from>
    <xdr:to>
      <xdr:col>6</xdr:col>
      <xdr:colOff>800100</xdr:colOff>
      <xdr:row>33</xdr:row>
      <xdr:rowOff>133350</xdr:rowOff>
    </xdr:to>
    <xdr:sp>
      <xdr:nvSpPr>
        <xdr:cNvPr id="10" name="Linea 11"/>
        <xdr:cNvSpPr>
          <a:spLocks/>
        </xdr:cNvSpPr>
      </xdr:nvSpPr>
      <xdr:spPr>
        <a:xfrm>
          <a:off x="8677275" y="6038850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27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a 2"/>
        <xdr:cNvSpPr>
          <a:spLocks/>
        </xdr:cNvSpPr>
      </xdr:nvSpPr>
      <xdr:spPr>
        <a:xfrm>
          <a:off x="7810500" y="4029075"/>
          <a:ext cx="71437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73</xdr:row>
      <xdr:rowOff>0</xdr:rowOff>
    </xdr:from>
    <xdr:to>
      <xdr:col>17</xdr:col>
      <xdr:colOff>409575</xdr:colOff>
      <xdr:row>73</xdr:row>
      <xdr:rowOff>0</xdr:rowOff>
    </xdr:to>
    <xdr:sp>
      <xdr:nvSpPr>
        <xdr:cNvPr id="2" name="Linea 3"/>
        <xdr:cNvSpPr>
          <a:spLocks/>
        </xdr:cNvSpPr>
      </xdr:nvSpPr>
      <xdr:spPr>
        <a:xfrm>
          <a:off x="10344150" y="190404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73</xdr:row>
      <xdr:rowOff>0</xdr:rowOff>
    </xdr:from>
    <xdr:to>
      <xdr:col>17</xdr:col>
      <xdr:colOff>409575</xdr:colOff>
      <xdr:row>73</xdr:row>
      <xdr:rowOff>0</xdr:rowOff>
    </xdr:to>
    <xdr:sp>
      <xdr:nvSpPr>
        <xdr:cNvPr id="3" name="Linea 4"/>
        <xdr:cNvSpPr>
          <a:spLocks/>
        </xdr:cNvSpPr>
      </xdr:nvSpPr>
      <xdr:spPr>
        <a:xfrm>
          <a:off x="10344150" y="190404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104775</xdr:rowOff>
    </xdr:from>
    <xdr:to>
      <xdr:col>5</xdr:col>
      <xdr:colOff>790575</xdr:colOff>
      <xdr:row>27</xdr:row>
      <xdr:rowOff>104775</xdr:rowOff>
    </xdr:to>
    <xdr:sp>
      <xdr:nvSpPr>
        <xdr:cNvPr id="4" name="Linea 5"/>
        <xdr:cNvSpPr>
          <a:spLocks/>
        </xdr:cNvSpPr>
      </xdr:nvSpPr>
      <xdr:spPr>
        <a:xfrm>
          <a:off x="7820025" y="4133850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6</xdr:col>
      <xdr:colOff>771525</xdr:colOff>
      <xdr:row>27</xdr:row>
      <xdr:rowOff>0</xdr:rowOff>
    </xdr:to>
    <xdr:sp>
      <xdr:nvSpPr>
        <xdr:cNvPr id="5" name="Linea 6"/>
        <xdr:cNvSpPr>
          <a:spLocks/>
        </xdr:cNvSpPr>
      </xdr:nvSpPr>
      <xdr:spPr>
        <a:xfrm>
          <a:off x="8658225" y="4029075"/>
          <a:ext cx="7048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790575</xdr:colOff>
      <xdr:row>27</xdr:row>
      <xdr:rowOff>104775</xdr:rowOff>
    </xdr:to>
    <xdr:sp>
      <xdr:nvSpPr>
        <xdr:cNvPr id="6" name="Linea 7"/>
        <xdr:cNvSpPr>
          <a:spLocks/>
        </xdr:cNvSpPr>
      </xdr:nvSpPr>
      <xdr:spPr>
        <a:xfrm>
          <a:off x="8639175" y="4133850"/>
          <a:ext cx="7429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114300</xdr:rowOff>
    </xdr:from>
    <xdr:to>
      <xdr:col>5</xdr:col>
      <xdr:colOff>762000</xdr:colOff>
      <xdr:row>32</xdr:row>
      <xdr:rowOff>114300</xdr:rowOff>
    </xdr:to>
    <xdr:sp>
      <xdr:nvSpPr>
        <xdr:cNvPr id="7" name="Linea 8"/>
        <xdr:cNvSpPr>
          <a:spLocks/>
        </xdr:cNvSpPr>
      </xdr:nvSpPr>
      <xdr:spPr>
        <a:xfrm>
          <a:off x="7820025" y="5715000"/>
          <a:ext cx="69532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133350</xdr:rowOff>
    </xdr:from>
    <xdr:to>
      <xdr:col>5</xdr:col>
      <xdr:colOff>752475</xdr:colOff>
      <xdr:row>33</xdr:row>
      <xdr:rowOff>133350</xdr:rowOff>
    </xdr:to>
    <xdr:sp>
      <xdr:nvSpPr>
        <xdr:cNvPr id="8" name="Linea 9"/>
        <xdr:cNvSpPr>
          <a:spLocks/>
        </xdr:cNvSpPr>
      </xdr:nvSpPr>
      <xdr:spPr>
        <a:xfrm>
          <a:off x="7820025" y="6048375"/>
          <a:ext cx="6858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123825</xdr:rowOff>
    </xdr:from>
    <xdr:to>
      <xdr:col>6</xdr:col>
      <xdr:colOff>781050</xdr:colOff>
      <xdr:row>32</xdr:row>
      <xdr:rowOff>123825</xdr:rowOff>
    </xdr:to>
    <xdr:sp>
      <xdr:nvSpPr>
        <xdr:cNvPr id="9" name="Linea 10"/>
        <xdr:cNvSpPr>
          <a:spLocks/>
        </xdr:cNvSpPr>
      </xdr:nvSpPr>
      <xdr:spPr>
        <a:xfrm>
          <a:off x="8705850" y="5724525"/>
          <a:ext cx="6667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133350</xdr:rowOff>
    </xdr:from>
    <xdr:to>
      <xdr:col>6</xdr:col>
      <xdr:colOff>800100</xdr:colOff>
      <xdr:row>33</xdr:row>
      <xdr:rowOff>133350</xdr:rowOff>
    </xdr:to>
    <xdr:sp>
      <xdr:nvSpPr>
        <xdr:cNvPr id="10" name="Linea 11"/>
        <xdr:cNvSpPr>
          <a:spLocks/>
        </xdr:cNvSpPr>
      </xdr:nvSpPr>
      <xdr:spPr>
        <a:xfrm>
          <a:off x="8667750" y="6048375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view="pageBreakPreview" zoomScale="95" zoomScaleSheetLayoutView="95" workbookViewId="0" topLeftCell="A1">
      <selection activeCell="A5" sqref="A5"/>
    </sheetView>
  </sheetViews>
  <sheetFormatPr defaultColWidth="8.00390625" defaultRowHeight="12.75" customHeight="1"/>
  <cols>
    <col min="1" max="1" width="12.7109375" style="1" customWidth="1"/>
    <col min="2" max="2" width="120.57421875" style="1" customWidth="1"/>
    <col min="3" max="16384" width="9.00390625" style="1" customWidth="1"/>
  </cols>
  <sheetData>
    <row r="1" spans="1:2" ht="20.25" customHeight="1">
      <c r="A1" s="2" t="s">
        <v>0</v>
      </c>
      <c r="B1" s="2"/>
    </row>
    <row r="2" spans="1:2" ht="9" customHeight="1">
      <c r="A2" s="3"/>
      <c r="B2" s="3"/>
    </row>
    <row r="3" spans="1:2" ht="18" customHeight="1">
      <c r="A3" s="4" t="s">
        <v>1</v>
      </c>
      <c r="B3" s="4"/>
    </row>
    <row r="4" spans="1:2" ht="18" customHeight="1">
      <c r="A4" s="4" t="s">
        <v>2</v>
      </c>
      <c r="B4" s="4"/>
    </row>
    <row r="5" spans="1:3" ht="17.25" customHeight="1">
      <c r="A5" s="5" t="s">
        <v>3</v>
      </c>
      <c r="B5" s="5"/>
      <c r="C5" s="6"/>
    </row>
    <row r="6" ht="18" customHeight="1">
      <c r="A6" s="7" t="s">
        <v>4</v>
      </c>
    </row>
    <row r="7" ht="4.5" customHeight="1"/>
    <row r="8" ht="15.75" customHeight="1">
      <c r="A8" s="8" t="s">
        <v>5</v>
      </c>
    </row>
    <row r="9" ht="4.5" customHeight="1">
      <c r="A9" s="8"/>
    </row>
    <row r="10" ht="12.75" customHeight="1">
      <c r="A10" s="1" t="s">
        <v>6</v>
      </c>
    </row>
    <row r="11" ht="6.75" customHeight="1"/>
    <row r="12" spans="1:2" ht="20.25" customHeight="1">
      <c r="A12" s="9" t="s">
        <v>7</v>
      </c>
      <c r="B12" s="10" t="s">
        <v>8</v>
      </c>
    </row>
    <row r="13" spans="1:2" ht="30" customHeight="1">
      <c r="A13" s="11" t="s">
        <v>9</v>
      </c>
      <c r="B13" s="10" t="s">
        <v>10</v>
      </c>
    </row>
    <row r="14" spans="1:2" ht="55.5" customHeight="1">
      <c r="A14" s="9" t="s">
        <v>11</v>
      </c>
      <c r="B14" s="10" t="s">
        <v>12</v>
      </c>
    </row>
    <row r="15" spans="1:2" ht="51" customHeight="1">
      <c r="A15" s="9" t="s">
        <v>13</v>
      </c>
      <c r="B15" s="10" t="s">
        <v>14</v>
      </c>
    </row>
    <row r="16" spans="1:2" ht="38.25" customHeight="1">
      <c r="A16" s="9" t="s">
        <v>15</v>
      </c>
      <c r="B16" s="12" t="s">
        <v>16</v>
      </c>
    </row>
    <row r="17" spans="1:2" ht="51" customHeight="1">
      <c r="A17" s="13" t="s">
        <v>17</v>
      </c>
      <c r="B17" s="12" t="s">
        <v>18</v>
      </c>
    </row>
    <row r="18" ht="7.5" customHeight="1"/>
    <row r="19" ht="15.75" customHeight="1">
      <c r="A19" s="14" t="s">
        <v>19</v>
      </c>
    </row>
    <row r="20" ht="7.5" customHeight="1"/>
    <row r="21" spans="1:2" ht="23.25" customHeight="1">
      <c r="A21" s="15" t="s">
        <v>20</v>
      </c>
      <c r="B21" s="15"/>
    </row>
    <row r="22" spans="1:2" ht="9" customHeight="1">
      <c r="A22" s="16"/>
      <c r="B22" s="16"/>
    </row>
    <row r="23" ht="12.75" customHeight="1">
      <c r="A23" s="6" t="s">
        <v>21</v>
      </c>
    </row>
    <row r="24" ht="6.75" customHeight="1"/>
    <row r="25" spans="1:2" ht="12.75" customHeight="1">
      <c r="A25" s="17"/>
      <c r="B25" s="1" t="s">
        <v>22</v>
      </c>
    </row>
    <row r="27" spans="1:2" ht="14.25" customHeight="1">
      <c r="A27" s="18"/>
      <c r="B27" s="1" t="s">
        <v>23</v>
      </c>
    </row>
    <row r="29" spans="1:2" ht="14.25" customHeight="1">
      <c r="A29" s="19"/>
      <c r="B29" s="1" t="s">
        <v>24</v>
      </c>
    </row>
    <row r="31" spans="1:2" ht="14.25" customHeight="1">
      <c r="A31" s="20"/>
      <c r="B31" s="1" t="s">
        <v>25</v>
      </c>
    </row>
    <row r="33" ht="15.75" customHeight="1">
      <c r="A33" s="8" t="s">
        <v>26</v>
      </c>
    </row>
    <row r="34" spans="1:256" ht="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ht="12.75" customHeight="1">
      <c r="A35" s="21" t="s">
        <v>27</v>
      </c>
    </row>
    <row r="36" ht="12.75" customHeight="1">
      <c r="A36" s="1" t="s">
        <v>28</v>
      </c>
    </row>
    <row r="37" ht="12.75" customHeight="1">
      <c r="A37" s="1" t="s">
        <v>29</v>
      </c>
    </row>
    <row r="38" ht="12.75" customHeight="1">
      <c r="A38" s="1" t="s">
        <v>30</v>
      </c>
    </row>
  </sheetData>
  <sheetProtection selectLockedCells="1" selectUnlockedCells="1"/>
  <mergeCells count="5">
    <mergeCell ref="A1:B1"/>
    <mergeCell ref="A3:B3"/>
    <mergeCell ref="A4:B4"/>
    <mergeCell ref="A5:B5"/>
    <mergeCell ref="A21:B21"/>
  </mergeCells>
  <printOptions/>
  <pageMargins left="0.5097222222222222" right="0.4201388888888889" top="0.9840277777777777" bottom="0.9840277777777777" header="0.5118055555555555" footer="0.5118055555555555"/>
  <pageSetup horizontalDpi="300" verticalDpi="3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V61"/>
  <sheetViews>
    <sheetView showGridLines="0" view="pageBreakPreview" zoomScaleSheetLayoutView="100" workbookViewId="0" topLeftCell="A1">
      <selection activeCell="Z62" sqref="Z62"/>
    </sheetView>
  </sheetViews>
  <sheetFormatPr defaultColWidth="8.00390625" defaultRowHeight="11.25" customHeight="1"/>
  <cols>
    <col min="1" max="1" width="19.7109375" style="393" customWidth="1"/>
    <col min="2" max="2" width="6.00390625" style="393" customWidth="1"/>
    <col min="3" max="3" width="7.00390625" style="393" customWidth="1"/>
    <col min="4" max="4" width="6.00390625" style="393" customWidth="1"/>
    <col min="5" max="5" width="7.00390625" style="393" customWidth="1"/>
    <col min="6" max="6" width="6.00390625" style="393" customWidth="1"/>
    <col min="7" max="7" width="7.00390625" style="393" customWidth="1"/>
    <col min="8" max="8" width="6.00390625" style="393" customWidth="1"/>
    <col min="9" max="9" width="7.00390625" style="393" customWidth="1"/>
    <col min="10" max="10" width="6.00390625" style="393" customWidth="1"/>
    <col min="11" max="11" width="7.00390625" style="393" customWidth="1"/>
    <col min="12" max="12" width="6.00390625" style="393" customWidth="1"/>
    <col min="13" max="13" width="7.00390625" style="393" customWidth="1"/>
    <col min="14" max="14" width="6.00390625" style="393" customWidth="1"/>
    <col min="15" max="15" width="7.00390625" style="393" customWidth="1"/>
    <col min="16" max="16" width="6.00390625" style="393" customWidth="1"/>
    <col min="17" max="17" width="7.00390625" style="393" customWidth="1"/>
    <col min="18" max="18" width="6.00390625" style="393" customWidth="1"/>
    <col min="19" max="19" width="7.00390625" style="393" customWidth="1"/>
    <col min="20" max="20" width="21.140625" style="393" customWidth="1"/>
    <col min="21" max="21" width="9.00390625" style="393" customWidth="1"/>
    <col min="22" max="22" width="10.421875" style="393" customWidth="1"/>
    <col min="23" max="23" width="9.7109375" style="393" customWidth="1"/>
    <col min="24" max="24" width="9.00390625" style="393" customWidth="1"/>
    <col min="25" max="25" width="23.57421875" style="393" customWidth="1"/>
    <col min="26" max="16384" width="9.00390625" style="393" customWidth="1"/>
  </cols>
  <sheetData>
    <row r="1" spans="1:21" ht="39.75" customHeight="1">
      <c r="A1" s="394" t="s">
        <v>325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5"/>
      <c r="U1" s="395"/>
    </row>
    <row r="2" spans="1:21" ht="41.25" customHeight="1">
      <c r="A2" s="396" t="s">
        <v>249</v>
      </c>
      <c r="B2" s="396" t="s">
        <v>250</v>
      </c>
      <c r="C2" s="396"/>
      <c r="D2" s="396" t="s">
        <v>251</v>
      </c>
      <c r="E2" s="396"/>
      <c r="F2" s="396" t="s">
        <v>252</v>
      </c>
      <c r="G2" s="396"/>
      <c r="H2" s="396" t="s">
        <v>253</v>
      </c>
      <c r="I2" s="396"/>
      <c r="J2" s="396" t="s">
        <v>254</v>
      </c>
      <c r="K2" s="396"/>
      <c r="L2" s="396" t="s">
        <v>255</v>
      </c>
      <c r="M2" s="396"/>
      <c r="N2" s="397" t="s">
        <v>256</v>
      </c>
      <c r="O2" s="397"/>
      <c r="P2" s="398" t="s">
        <v>257</v>
      </c>
      <c r="Q2" s="398"/>
      <c r="R2" s="399" t="s">
        <v>304</v>
      </c>
      <c r="S2" s="399"/>
      <c r="T2" s="400"/>
      <c r="U2" s="400"/>
    </row>
    <row r="3" spans="1:21" ht="23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397"/>
      <c r="P3" s="398"/>
      <c r="Q3" s="398"/>
      <c r="R3" s="399"/>
      <c r="S3" s="399"/>
      <c r="T3" s="401"/>
      <c r="U3" s="401"/>
    </row>
    <row r="4" spans="1:21" ht="11.25" customHeight="1">
      <c r="A4" s="396"/>
      <c r="B4" s="402" t="s">
        <v>259</v>
      </c>
      <c r="C4" s="403" t="s">
        <v>260</v>
      </c>
      <c r="D4" s="402" t="s">
        <v>259</v>
      </c>
      <c r="E4" s="403" t="s">
        <v>260</v>
      </c>
      <c r="F4" s="402" t="s">
        <v>259</v>
      </c>
      <c r="G4" s="403" t="s">
        <v>260</v>
      </c>
      <c r="H4" s="402" t="s">
        <v>259</v>
      </c>
      <c r="I4" s="403" t="s">
        <v>260</v>
      </c>
      <c r="J4" s="402" t="s">
        <v>259</v>
      </c>
      <c r="K4" s="403" t="s">
        <v>260</v>
      </c>
      <c r="L4" s="402" t="s">
        <v>259</v>
      </c>
      <c r="M4" s="403" t="s">
        <v>260</v>
      </c>
      <c r="N4" s="404" t="s">
        <v>259</v>
      </c>
      <c r="O4" s="405" t="s">
        <v>260</v>
      </c>
      <c r="P4" s="402" t="s">
        <v>259</v>
      </c>
      <c r="Q4" s="403" t="s">
        <v>260</v>
      </c>
      <c r="R4" s="404" t="s">
        <v>259</v>
      </c>
      <c r="S4" s="405" t="s">
        <v>260</v>
      </c>
      <c r="T4" s="406"/>
      <c r="U4" s="406"/>
    </row>
    <row r="5" spans="1:21" ht="11.25" customHeight="1">
      <c r="A5" s="396"/>
      <c r="B5" s="407" t="s">
        <v>261</v>
      </c>
      <c r="C5" s="408" t="s">
        <v>261</v>
      </c>
      <c r="D5" s="407" t="s">
        <v>52</v>
      </c>
      <c r="E5" s="408" t="s">
        <v>52</v>
      </c>
      <c r="F5" s="407" t="s">
        <v>52</v>
      </c>
      <c r="G5" s="408" t="s">
        <v>52</v>
      </c>
      <c r="H5" s="407" t="s">
        <v>261</v>
      </c>
      <c r="I5" s="407" t="s">
        <v>261</v>
      </c>
      <c r="J5" s="407" t="s">
        <v>261</v>
      </c>
      <c r="K5" s="407" t="s">
        <v>261</v>
      </c>
      <c r="L5" s="407" t="s">
        <v>261</v>
      </c>
      <c r="M5" s="407" t="s">
        <v>261</v>
      </c>
      <c r="N5" s="409" t="s">
        <v>261</v>
      </c>
      <c r="O5" s="410" t="s">
        <v>261</v>
      </c>
      <c r="P5" s="407" t="s">
        <v>52</v>
      </c>
      <c r="Q5" s="408" t="s">
        <v>52</v>
      </c>
      <c r="R5" s="409" t="s">
        <v>52</v>
      </c>
      <c r="S5" s="410" t="s">
        <v>52</v>
      </c>
      <c r="T5" s="406"/>
      <c r="U5" s="406"/>
    </row>
    <row r="6" spans="1:21" ht="11.25" customHeight="1">
      <c r="A6" s="411" t="s">
        <v>262</v>
      </c>
      <c r="B6" s="468">
        <f>ROUND(V44*Z57*Z44*Z59*W44*Z61,2)</f>
        <v>8.64</v>
      </c>
      <c r="C6" s="468">
        <f>ROUND(V45*Z57*Z44*Z59*W45*Z61,2)</f>
        <v>24.96</v>
      </c>
      <c r="D6" s="468">
        <f>ROUND(V46*Z57*Z44*Z59*W46*Z61,2)</f>
        <v>11.52</v>
      </c>
      <c r="E6" s="468">
        <f>ROUND(V47*Z57*Z44*Z59*W47*Z61,2)</f>
        <v>10.56</v>
      </c>
      <c r="F6" s="468">
        <f>ROUND(V48*Z57*Z44*Z59*W48*Z61,2)</f>
        <v>12.48</v>
      </c>
      <c r="G6" s="468">
        <f>ROUND(V49*Z57*Z44*Z59*W49*Z61,2)</f>
        <v>10.56</v>
      </c>
      <c r="H6" s="412">
        <f>ROUND(V50*Z57*Z44*W50*Z59*Z61,2)</f>
        <v>11.52</v>
      </c>
      <c r="I6" s="412">
        <f>ROUND(V51*Z57*Z44*W51*Z59*Z61,2)</f>
        <v>5.76</v>
      </c>
      <c r="J6" s="412">
        <f>ROUND(V52*Z57*Z44*W52*Z59*Z61,2)</f>
        <v>11.52</v>
      </c>
      <c r="K6" s="412">
        <f>ROUND(V53*Z57*Z44*W53*Z59*Z61,2)</f>
        <v>5.76</v>
      </c>
      <c r="L6" s="412">
        <f>ROUND(V54*Z57*Z44*W54*Z59*Z61,2)</f>
        <v>11.52</v>
      </c>
      <c r="M6" s="412">
        <f>ROUND(V55*Z57*Z44*W55*Z59*Z61,2)</f>
        <v>5.76</v>
      </c>
      <c r="N6" s="413">
        <f>ROUND(V56*Z57*Z44*W56*Z59*Z61,2)</f>
        <v>11.52</v>
      </c>
      <c r="O6" s="413">
        <f>ROUND(V57*Z57*Z44*W57*Z59*Z61,2)</f>
        <v>5.76</v>
      </c>
      <c r="P6" s="412">
        <f>ROUND(V58*Z57*Z44*W58*Z59*Z61,2)</f>
        <v>20.16</v>
      </c>
      <c r="Q6" s="412">
        <f>ROUND(V59*Z57*Z44*W59*Z59*Z61,2)</f>
        <v>6.72</v>
      </c>
      <c r="R6" s="413">
        <f>ROUND(V60*Z57*Z44*Z59*W60*Z61,2)</f>
        <v>11.52</v>
      </c>
      <c r="S6" s="413">
        <f>ROUND(V61*Z57*Z44*Z59*W61*Z61,2)</f>
        <v>10.56</v>
      </c>
      <c r="T6" s="414"/>
      <c r="U6" s="414"/>
    </row>
    <row r="7" spans="1:21" ht="12.75" customHeight="1">
      <c r="A7" s="411"/>
      <c r="B7" s="468"/>
      <c r="C7" s="468"/>
      <c r="D7" s="468"/>
      <c r="E7" s="468"/>
      <c r="F7" s="468"/>
      <c r="G7" s="468"/>
      <c r="H7" s="412"/>
      <c r="I7" s="412"/>
      <c r="J7" s="412"/>
      <c r="K7" s="412"/>
      <c r="L7" s="412"/>
      <c r="M7" s="412"/>
      <c r="N7" s="413"/>
      <c r="O7" s="413"/>
      <c r="P7" s="412"/>
      <c r="Q7" s="412"/>
      <c r="R7" s="413"/>
      <c r="S7" s="413"/>
      <c r="T7" s="415"/>
      <c r="U7" s="415"/>
    </row>
    <row r="8" spans="1:21" ht="11.25" customHeight="1">
      <c r="A8" s="411"/>
      <c r="B8" s="468"/>
      <c r="C8" s="468"/>
      <c r="D8" s="468"/>
      <c r="E8" s="468"/>
      <c r="F8" s="468"/>
      <c r="G8" s="468"/>
      <c r="H8" s="412"/>
      <c r="I8" s="412"/>
      <c r="J8" s="412"/>
      <c r="K8" s="412"/>
      <c r="L8" s="412"/>
      <c r="M8" s="412"/>
      <c r="N8" s="413"/>
      <c r="O8" s="413"/>
      <c r="P8" s="412"/>
      <c r="Q8" s="412"/>
      <c r="R8" s="413"/>
      <c r="S8" s="413"/>
      <c r="T8" s="415"/>
      <c r="U8" s="415"/>
    </row>
    <row r="9" spans="1:21" ht="12.75" customHeight="1">
      <c r="A9" s="411" t="s">
        <v>263</v>
      </c>
      <c r="B9" s="468">
        <f>ROUND(V44*Z57*Z44*Z59*W44*Z61,2)</f>
        <v>8.64</v>
      </c>
      <c r="C9" s="468">
        <f>ROUND(V45*Z57*Z44*Z59*W45*Z61,2)</f>
        <v>24.96</v>
      </c>
      <c r="D9" s="468">
        <f>ROUND(V46*Z57*Z44*Z59*W46*Z61,2)</f>
        <v>11.52</v>
      </c>
      <c r="E9" s="468">
        <f>ROUND(V47*Z57*Z44*Z59*W47*Z61,2)</f>
        <v>10.56</v>
      </c>
      <c r="F9" s="468">
        <f>ROUND(V48*Z57*Z44*Z59*W48*Z61,2)</f>
        <v>12.48</v>
      </c>
      <c r="G9" s="468">
        <f>ROUND(V49*Z57*Z44*Z59*W49*Z61,2)</f>
        <v>10.56</v>
      </c>
      <c r="H9" s="412">
        <f>ROUND(V50*Z57*Z44*W50*Z59*Z61,2)</f>
        <v>11.52</v>
      </c>
      <c r="I9" s="412">
        <f>ROUND(V51*Z57*Z44*W51*Z59*Z61,2)</f>
        <v>5.76</v>
      </c>
      <c r="J9" s="412">
        <f>ROUND(V52*Z57*Z44*W52*Z59*Z61,2)</f>
        <v>11.52</v>
      </c>
      <c r="K9" s="412">
        <f>ROUND(V53*Z57*Z44*W53*Z59*Z61,2)</f>
        <v>5.76</v>
      </c>
      <c r="L9" s="412">
        <f>ROUND(V54*Z57*Z44*W54*Z59*Z61,2)</f>
        <v>11.52</v>
      </c>
      <c r="M9" s="412">
        <f>ROUND(V55*Z57*Z44*W55*Z59*Z61,2)</f>
        <v>5.76</v>
      </c>
      <c r="N9" s="413">
        <f>ROUND(V56*Z57*Z44*W56*Z59*Z61,2)</f>
        <v>11.52</v>
      </c>
      <c r="O9" s="413">
        <f>ROUND(V57*Z57*Z44*W57*Z59*Z61,2)</f>
        <v>5.76</v>
      </c>
      <c r="P9" s="412">
        <f>ROUND(V58*Z57*Z44*W58*Z59*Z61,2)</f>
        <v>20.16</v>
      </c>
      <c r="Q9" s="412">
        <f>ROUND(V59*Z57*Z44*W59*Z59*Z61,2)</f>
        <v>6.72</v>
      </c>
      <c r="R9" s="413">
        <f>ROUND(V60*Z57*Z45*Z59*W60*Z61,2)</f>
        <v>11.52</v>
      </c>
      <c r="S9" s="413">
        <f>ROUND(V61*Z57*Z44*Z59*W61*Z61,2)</f>
        <v>10.56</v>
      </c>
      <c r="T9" s="414"/>
      <c r="U9" s="414"/>
    </row>
    <row r="10" spans="1:21" ht="12.75" customHeight="1">
      <c r="A10" s="411"/>
      <c r="B10" s="468"/>
      <c r="C10" s="468"/>
      <c r="D10" s="468"/>
      <c r="E10" s="468"/>
      <c r="F10" s="468"/>
      <c r="G10" s="468"/>
      <c r="H10" s="412"/>
      <c r="I10" s="412"/>
      <c r="J10" s="412"/>
      <c r="K10" s="412"/>
      <c r="L10" s="412"/>
      <c r="M10" s="412"/>
      <c r="N10" s="413"/>
      <c r="O10" s="413"/>
      <c r="P10" s="412"/>
      <c r="Q10" s="412"/>
      <c r="R10" s="413"/>
      <c r="S10" s="413"/>
      <c r="T10" s="415"/>
      <c r="U10" s="415"/>
    </row>
    <row r="11" spans="1:21" ht="11.25" customHeight="1">
      <c r="A11" s="411"/>
      <c r="B11" s="468"/>
      <c r="C11" s="468"/>
      <c r="D11" s="468"/>
      <c r="E11" s="468"/>
      <c r="F11" s="468"/>
      <c r="G11" s="468"/>
      <c r="H11" s="412"/>
      <c r="I11" s="412"/>
      <c r="J11" s="412"/>
      <c r="K11" s="412"/>
      <c r="L11" s="412"/>
      <c r="M11" s="412"/>
      <c r="N11" s="413"/>
      <c r="O11" s="413"/>
      <c r="P11" s="412"/>
      <c r="Q11" s="412"/>
      <c r="R11" s="413"/>
      <c r="S11" s="413"/>
      <c r="T11" s="415"/>
      <c r="U11" s="415"/>
    </row>
    <row r="12" spans="1:21" ht="12.75" customHeight="1">
      <c r="A12" s="411" t="s">
        <v>264</v>
      </c>
      <c r="B12" s="468">
        <f>ROUND(V44*Z57*Z46*Z59*W44*Z61,2)</f>
        <v>23.04</v>
      </c>
      <c r="C12" s="468">
        <f>ROUND(V45*Z57*Z46*Z59*W45*Z61,2)</f>
        <v>66.55</v>
      </c>
      <c r="D12" s="468">
        <f>ROUND(V46*Z57*Z46*Z59*W46*Z61,2)</f>
        <v>30.72</v>
      </c>
      <c r="E12" s="468">
        <f>ROUND(V47*Z57*Z46*Z59*W47*Z61,2)</f>
        <v>28.16</v>
      </c>
      <c r="F12" s="468">
        <f>ROUND(V48*Z57*Z46*Z59*W48*Z61,2)</f>
        <v>33.27</v>
      </c>
      <c r="G12" s="468">
        <f>ROUND(V49*Z57*Z46*Z59*W49*Z61,2)</f>
        <v>28.16</v>
      </c>
      <c r="H12" s="412">
        <f>ROUND(V50*Z57*Z46*W50*Z59*Z61,2)</f>
        <v>30.72</v>
      </c>
      <c r="I12" s="412">
        <f>ROUND(V51*Z57*Z46*W51*Z59*Z61,2)</f>
        <v>15.36</v>
      </c>
      <c r="J12" s="412">
        <f>ROUND(V52*Z57*Z46*W52*Z59*Z61,2)</f>
        <v>30.72</v>
      </c>
      <c r="K12" s="412">
        <f>ROUND(V53*Z57*Z46*W53*Z59*Z61,2)</f>
        <v>15.36</v>
      </c>
      <c r="L12" s="412">
        <f>ROUND(V54*Z57*Z46*W54*Z59*Z61,2)</f>
        <v>30.72</v>
      </c>
      <c r="M12" s="412">
        <f>ROUND(V55*Z57*Z46*W55*Z59*Z61,2)</f>
        <v>15.36</v>
      </c>
      <c r="N12" s="413">
        <f>ROUND(V56*Z57*Z46*W56*Z59*Z61,2)</f>
        <v>30.72</v>
      </c>
      <c r="O12" s="413">
        <f>ROUND(V57*Z57*Z46*W57*Z59*Z61,2)</f>
        <v>15.36</v>
      </c>
      <c r="P12" s="412">
        <f>ROUND(V58*Z57*Z46*W58*Z59*Z61,2)</f>
        <v>53.75</v>
      </c>
      <c r="Q12" s="412">
        <f>ROUND(V59*Z57*Z46*W59*Z59*Z61,2)</f>
        <v>17.92</v>
      </c>
      <c r="R12" s="413">
        <f>ROUND(V60*Z57*Z46*Z59*W60*Z61,2)</f>
        <v>30.72</v>
      </c>
      <c r="S12" s="413">
        <f>ROUND(V61*Z57*Z46*Z59*W61*Z61,2)</f>
        <v>28.16</v>
      </c>
      <c r="T12" s="414"/>
      <c r="U12" s="414"/>
    </row>
    <row r="13" spans="1:21" ht="12.75" customHeight="1">
      <c r="A13" s="411"/>
      <c r="B13" s="468"/>
      <c r="C13" s="468"/>
      <c r="D13" s="468"/>
      <c r="E13" s="468"/>
      <c r="F13" s="468"/>
      <c r="G13" s="468"/>
      <c r="H13" s="412"/>
      <c r="I13" s="412"/>
      <c r="J13" s="412"/>
      <c r="K13" s="412"/>
      <c r="L13" s="412"/>
      <c r="M13" s="412"/>
      <c r="N13" s="413"/>
      <c r="O13" s="413"/>
      <c r="P13" s="412"/>
      <c r="Q13" s="412"/>
      <c r="R13" s="413"/>
      <c r="S13" s="413"/>
      <c r="T13" s="415"/>
      <c r="U13" s="415"/>
    </row>
    <row r="14" spans="1:21" ht="11.25" customHeight="1">
      <c r="A14" s="411"/>
      <c r="B14" s="468"/>
      <c r="C14" s="468"/>
      <c r="D14" s="468"/>
      <c r="E14" s="468"/>
      <c r="F14" s="468"/>
      <c r="G14" s="468"/>
      <c r="H14" s="412"/>
      <c r="I14" s="412"/>
      <c r="J14" s="412"/>
      <c r="K14" s="412"/>
      <c r="L14" s="412"/>
      <c r="M14" s="412"/>
      <c r="N14" s="413"/>
      <c r="O14" s="413"/>
      <c r="P14" s="412"/>
      <c r="Q14" s="412"/>
      <c r="R14" s="413"/>
      <c r="S14" s="413"/>
      <c r="T14" s="415"/>
      <c r="U14" s="415"/>
    </row>
    <row r="15" spans="1:21" ht="12.75" customHeight="1">
      <c r="A15" s="416" t="s">
        <v>265</v>
      </c>
      <c r="B15" s="468">
        <f>ROUND(V44*Z57*Z47*Z59*W44*Z61,2)</f>
        <v>34.55</v>
      </c>
      <c r="C15" s="468">
        <f>ROUND(V45*Z57*Z47*Z59*W45*Z61,2)</f>
        <v>99.82</v>
      </c>
      <c r="D15" s="468">
        <f>ROUND(V46*Z57*Z47*Z59*W46*Z61,2)</f>
        <v>46.07</v>
      </c>
      <c r="E15" s="468">
        <f>ROUND(V47*Z57*Z47*Z59*W47*Z61,2)</f>
        <v>42.23</v>
      </c>
      <c r="F15" s="468">
        <f>ROUND(V48*Z57*Z47*Z59*W48*Z61,2)</f>
        <v>49.91</v>
      </c>
      <c r="G15" s="468">
        <f>ROUND(V49*Z57*Z47*Z59*W49*Z61,2)</f>
        <v>42.23</v>
      </c>
      <c r="H15" s="412">
        <f>ROUND(V50*Z57*Z47*W50*Z59*Z61,2)</f>
        <v>46.07</v>
      </c>
      <c r="I15" s="412">
        <f>ROUND(V51*Z57*Z47*W51*Z59*Z61,2)</f>
        <v>23.04</v>
      </c>
      <c r="J15" s="412">
        <f>ROUND(V52*Z57*Z47*W52*Z59*Z61,2)</f>
        <v>46.07</v>
      </c>
      <c r="K15" s="412">
        <f>ROUND(V53*Z57*Z47*W53*Z59*Z61,2)</f>
        <v>23.04</v>
      </c>
      <c r="L15" s="412">
        <f>ROUND(V54*Z57*Z47*W54*Z59*Z61,2)</f>
        <v>46.07</v>
      </c>
      <c r="M15" s="412">
        <f>ROUND(V55*Z57*Z47*W55*Z59*Z61,2)</f>
        <v>23.04</v>
      </c>
      <c r="N15" s="413">
        <f>ROUND(V56*Z57*Z47*W56*Z59*Z61,2)</f>
        <v>46.07</v>
      </c>
      <c r="O15" s="413">
        <f>ROUND(V57*Z57*Z47*W57*Z59*Z61,2)</f>
        <v>23.04</v>
      </c>
      <c r="P15" s="412">
        <f>ROUND(V58*Z57*Z47*W58*Z59*Z61,2)</f>
        <v>80.63</v>
      </c>
      <c r="Q15" s="412">
        <f>ROUND(V59*Z57*Z47*W59*Z59*Z61,2)</f>
        <v>26.88</v>
      </c>
      <c r="R15" s="413">
        <f>ROUND(V60*Z57*Z47*Z59*W60*Z61,2)</f>
        <v>46.07</v>
      </c>
      <c r="S15" s="413">
        <f>ROUND(V61*Z57*Z47*Z59*W61*Z61,2)</f>
        <v>42.23</v>
      </c>
      <c r="T15" s="414"/>
      <c r="U15" s="414"/>
    </row>
    <row r="16" spans="1:21" ht="12.75" customHeight="1">
      <c r="A16" s="416"/>
      <c r="B16" s="468"/>
      <c r="C16" s="468"/>
      <c r="D16" s="468"/>
      <c r="E16" s="468"/>
      <c r="F16" s="468"/>
      <c r="G16" s="468"/>
      <c r="H16" s="412"/>
      <c r="I16" s="412"/>
      <c r="J16" s="412"/>
      <c r="K16" s="412"/>
      <c r="L16" s="412"/>
      <c r="M16" s="412"/>
      <c r="N16" s="413"/>
      <c r="O16" s="413"/>
      <c r="P16" s="412"/>
      <c r="Q16" s="412"/>
      <c r="R16" s="413"/>
      <c r="S16" s="413"/>
      <c r="T16" s="415"/>
      <c r="U16" s="415"/>
    </row>
    <row r="17" spans="1:21" ht="11.25" customHeight="1">
      <c r="A17" s="416"/>
      <c r="B17" s="468"/>
      <c r="C17" s="468"/>
      <c r="D17" s="468"/>
      <c r="E17" s="468"/>
      <c r="F17" s="468"/>
      <c r="G17" s="468"/>
      <c r="H17" s="412"/>
      <c r="I17" s="412"/>
      <c r="J17" s="412"/>
      <c r="K17" s="412"/>
      <c r="L17" s="412"/>
      <c r="M17" s="412"/>
      <c r="N17" s="413"/>
      <c r="O17" s="413"/>
      <c r="P17" s="412"/>
      <c r="Q17" s="412"/>
      <c r="R17" s="413"/>
      <c r="S17" s="413"/>
      <c r="T17" s="415"/>
      <c r="U17" s="415"/>
    </row>
    <row r="18" spans="1:21" ht="16.5" customHeight="1">
      <c r="A18" s="416" t="s">
        <v>266</v>
      </c>
      <c r="B18" s="468">
        <f>ROUND(V44*Z57*Z50*Z59*W44*Z61,2)</f>
        <v>28.8</v>
      </c>
      <c r="C18" s="468">
        <f>ROUND(V45*Z57*Z50*Z59*W45*Z61,2)</f>
        <v>83.19</v>
      </c>
      <c r="D18" s="468">
        <f>ROUND(V46*Z57*Z50*Z59*W46*Z61,2)</f>
        <v>38.39</v>
      </c>
      <c r="E18" s="468">
        <f>ROUND(V47*Z57*Z50*Z59*W47*Z61,2)</f>
        <v>35.19</v>
      </c>
      <c r="F18" s="468">
        <f>ROUND(V48*Z57*Z50*Z59*W48*Z61,2)</f>
        <v>41.59</v>
      </c>
      <c r="G18" s="468">
        <f>ROUND(V49*Z57*Z50*Z59*W49*Z61,2)</f>
        <v>35.19</v>
      </c>
      <c r="H18" s="412">
        <f>ROUND(V50*Z57*Z50*W50*Z59*Z61,2)</f>
        <v>38.39</v>
      </c>
      <c r="I18" s="412">
        <f>ROUND(V51*Z57*Z50*W51*Z59*Z61,2)</f>
        <v>19.2</v>
      </c>
      <c r="J18" s="412">
        <f>ROUND(V52*Z57*Z50*W52*Z59*Z61,2)</f>
        <v>38.39</v>
      </c>
      <c r="K18" s="412">
        <f>ROUND(V53*Z57*Z50*W53*Z59*Z61,2)</f>
        <v>19.2</v>
      </c>
      <c r="L18" s="412">
        <f>ROUND(V54*Z57*Z50*W54*Z59*Z61,2)</f>
        <v>38.39</v>
      </c>
      <c r="M18" s="412">
        <f>ROUND(V55*Z57*Z50*W55*Z59*Z61,2)</f>
        <v>19.2</v>
      </c>
      <c r="N18" s="413">
        <f>ROUND(V56*Z57*Z50*W56*Z59*Z61,2)</f>
        <v>38.39</v>
      </c>
      <c r="O18" s="413">
        <f>ROUND(V57*Z57*Z50*W57*Z59*Z61,2)</f>
        <v>19.2</v>
      </c>
      <c r="P18" s="412">
        <f>ROUND(V58*Z57*Z50*W58*Z59*Z61,2)</f>
        <v>67.19</v>
      </c>
      <c r="Q18" s="412">
        <f>ROUND(V59*Z57*Z50*W59*Z59*Z61,2)</f>
        <v>22.4</v>
      </c>
      <c r="R18" s="413">
        <f>ROUND(V60*Z57*Z50*Z59*W60*Z61,2)</f>
        <v>38.39</v>
      </c>
      <c r="S18" s="413">
        <f>ROUND(V61*Z57*Z50*Z59*W61*Z61,2)</f>
        <v>35.19</v>
      </c>
      <c r="T18" s="414"/>
      <c r="U18" s="414"/>
    </row>
    <row r="19" spans="1:21" ht="12.75" customHeight="1">
      <c r="A19" s="416"/>
      <c r="B19" s="468"/>
      <c r="C19" s="468"/>
      <c r="D19" s="468"/>
      <c r="E19" s="468"/>
      <c r="F19" s="468"/>
      <c r="G19" s="468"/>
      <c r="H19" s="412"/>
      <c r="I19" s="412"/>
      <c r="J19" s="412"/>
      <c r="K19" s="412"/>
      <c r="L19" s="412"/>
      <c r="M19" s="412"/>
      <c r="N19" s="413"/>
      <c r="O19" s="413"/>
      <c r="P19" s="412"/>
      <c r="Q19" s="412"/>
      <c r="R19" s="413"/>
      <c r="S19" s="413"/>
      <c r="T19" s="415"/>
      <c r="U19" s="415"/>
    </row>
    <row r="20" spans="1:21" ht="24" customHeight="1">
      <c r="A20" s="416"/>
      <c r="B20" s="468"/>
      <c r="C20" s="468"/>
      <c r="D20" s="468"/>
      <c r="E20" s="468"/>
      <c r="F20" s="468"/>
      <c r="G20" s="468"/>
      <c r="H20" s="412"/>
      <c r="I20" s="412"/>
      <c r="J20" s="412"/>
      <c r="K20" s="412"/>
      <c r="L20" s="412"/>
      <c r="M20" s="412"/>
      <c r="N20" s="413"/>
      <c r="O20" s="413"/>
      <c r="P20" s="412"/>
      <c r="Q20" s="412"/>
      <c r="R20" s="413"/>
      <c r="S20" s="413"/>
      <c r="T20" s="415"/>
      <c r="U20" s="415"/>
    </row>
    <row r="21" spans="1:21" ht="12.75" customHeight="1">
      <c r="A21" s="416" t="s">
        <v>267</v>
      </c>
      <c r="B21" s="468">
        <f>ROUND(V44*Z57*Z53*Z59*W44*Z61,2)</f>
        <v>25.92</v>
      </c>
      <c r="C21" s="468">
        <f>ROUND(V45*Z57*Z53*Z59*W45*Z61,2)</f>
        <v>74.87</v>
      </c>
      <c r="D21" s="468">
        <f>ROUND(V46*Z57*Z53*Z59*W46*Z61,2)</f>
        <v>34.55</v>
      </c>
      <c r="E21" s="468">
        <f>ROUND(V47*Z57*Z53*Z59*W47*Z61,2)</f>
        <v>31.68</v>
      </c>
      <c r="F21" s="468">
        <f>ROUND(V48*Z57*Z53*Z59*W48*Z61,2)</f>
        <v>37.43</v>
      </c>
      <c r="G21" s="468">
        <f>ROUND(V49*Z57*Z53*Z59*W49*Z61,2)</f>
        <v>31.68</v>
      </c>
      <c r="H21" s="412">
        <f>ROUND(V50*Z57*Z53*W50*Z59*Z61,2)</f>
        <v>34.55</v>
      </c>
      <c r="I21" s="412">
        <f>ROUND(V51*Z57*Z53*W51*Z59*Z61,2)</f>
        <v>17.28</v>
      </c>
      <c r="J21" s="412">
        <f>ROUND(V52*Z57*Z53*W52*Z59*Z61,2)</f>
        <v>34.55</v>
      </c>
      <c r="K21" s="412">
        <f>ROUND(V53*Z57*Z53*W53*Z59*Z61,2)</f>
        <v>17.28</v>
      </c>
      <c r="L21" s="412">
        <f>ROUND(V54*Z57*Z53*W54*Z59*Z61,2)</f>
        <v>34.55</v>
      </c>
      <c r="M21" s="412">
        <f>ROUND(V55*Z57*Z53*W55*Z59*Z61,2)</f>
        <v>17.28</v>
      </c>
      <c r="N21" s="413">
        <f>ROUND(V56*Z57*Z53*W56*Z59*Z61,2)</f>
        <v>34.55</v>
      </c>
      <c r="O21" s="413">
        <f>ROUND(V57*Z57*Z53*W57*Z59*Z61,2)</f>
        <v>17.28</v>
      </c>
      <c r="P21" s="412">
        <f>ROUND(V58*Z57*Z53*W58*Z59*Z61,2)</f>
        <v>60.47</v>
      </c>
      <c r="Q21" s="412">
        <f>ROUND(V59*Z57*Z53*W59*Z59*Z61,2)</f>
        <v>20.16</v>
      </c>
      <c r="R21" s="413">
        <f>ROUND(V60*Z57*Z53*Z59*W60*Z61,2)</f>
        <v>34.55</v>
      </c>
      <c r="S21" s="413">
        <f>ROUND(V61*Z57*Z53*Z59*W61*Z61,2)</f>
        <v>31.68</v>
      </c>
      <c r="T21" s="414"/>
      <c r="U21" s="414"/>
    </row>
    <row r="22" spans="1:21" ht="12.75" customHeight="1">
      <c r="A22" s="416"/>
      <c r="B22" s="468"/>
      <c r="C22" s="468"/>
      <c r="D22" s="468"/>
      <c r="E22" s="468"/>
      <c r="F22" s="468"/>
      <c r="G22" s="468"/>
      <c r="H22" s="412"/>
      <c r="I22" s="412"/>
      <c r="J22" s="412"/>
      <c r="K22" s="412"/>
      <c r="L22" s="412"/>
      <c r="M22" s="412"/>
      <c r="N22" s="413"/>
      <c r="O22" s="413"/>
      <c r="P22" s="412"/>
      <c r="Q22" s="412"/>
      <c r="R22" s="413"/>
      <c r="S22" s="413"/>
      <c r="T22" s="415"/>
      <c r="U22" s="415"/>
    </row>
    <row r="23" spans="1:21" ht="11.25" customHeight="1">
      <c r="A23" s="416"/>
      <c r="B23" s="468"/>
      <c r="C23" s="468"/>
      <c r="D23" s="468"/>
      <c r="E23" s="468"/>
      <c r="F23" s="468"/>
      <c r="G23" s="468"/>
      <c r="H23" s="412"/>
      <c r="I23" s="412"/>
      <c r="J23" s="412"/>
      <c r="K23" s="412"/>
      <c r="L23" s="412"/>
      <c r="M23" s="412"/>
      <c r="N23" s="413"/>
      <c r="O23" s="413"/>
      <c r="P23" s="412"/>
      <c r="Q23" s="412"/>
      <c r="R23" s="413"/>
      <c r="S23" s="413"/>
      <c r="T23" s="415"/>
      <c r="U23" s="415"/>
    </row>
    <row r="24" spans="1:21" ht="22.5" customHeight="1">
      <c r="A24" s="394" t="s">
        <v>326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415"/>
      <c r="S24" s="415"/>
      <c r="T24" s="415"/>
      <c r="U24" s="415"/>
    </row>
    <row r="25" spans="1:17" ht="15.75" customHeight="1">
      <c r="A25" s="417" t="s">
        <v>269</v>
      </c>
      <c r="B25" s="413">
        <f>B21*1</f>
        <v>25.92</v>
      </c>
      <c r="C25" s="413">
        <f>C21*1</f>
        <v>74.87</v>
      </c>
      <c r="D25" s="413">
        <f>D21*1</f>
        <v>34.55</v>
      </c>
      <c r="E25" s="413">
        <f>E21*1</f>
        <v>31.68</v>
      </c>
      <c r="F25" s="413">
        <f>F21*1</f>
        <v>37.43</v>
      </c>
      <c r="G25" s="413">
        <f>G21*1</f>
        <v>31.68</v>
      </c>
      <c r="H25" s="413">
        <f>H21*1</f>
        <v>34.55</v>
      </c>
      <c r="I25" s="413">
        <f>I21*1</f>
        <v>17.28</v>
      </c>
      <c r="J25" s="413">
        <f>J21*1</f>
        <v>34.55</v>
      </c>
      <c r="K25" s="413">
        <f>K21*1</f>
        <v>17.28</v>
      </c>
      <c r="L25" s="413">
        <f>L21*1</f>
        <v>34.55</v>
      </c>
      <c r="M25" s="413">
        <f>M21*1</f>
        <v>17.28</v>
      </c>
      <c r="N25" s="413">
        <f>N9*1</f>
        <v>11.52</v>
      </c>
      <c r="O25" s="413">
        <f>O9*1</f>
        <v>5.76</v>
      </c>
      <c r="P25" s="413">
        <f>P21*1</f>
        <v>60.47</v>
      </c>
      <c r="Q25" s="413">
        <f>Q21*1</f>
        <v>20.16</v>
      </c>
    </row>
    <row r="26" spans="1:17" ht="11.25" customHeight="1">
      <c r="A26" s="417"/>
      <c r="B26" s="417"/>
      <c r="C26" s="417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</row>
    <row r="27" spans="1:17" ht="31.5" customHeight="1">
      <c r="A27" s="417"/>
      <c r="B27" s="417"/>
      <c r="C27" s="417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</row>
    <row r="28" spans="1:256" ht="178.5" customHeight="1">
      <c r="A28"/>
      <c r="B28" s="418" t="s">
        <v>250</v>
      </c>
      <c r="C28"/>
      <c r="D28" s="418" t="s">
        <v>251</v>
      </c>
      <c r="E28"/>
      <c r="F28" s="418" t="s">
        <v>252</v>
      </c>
      <c r="G28"/>
      <c r="H28" t="s">
        <v>253</v>
      </c>
      <c r="I28"/>
      <c r="J28" s="418" t="s">
        <v>254</v>
      </c>
      <c r="K28"/>
      <c r="L28" s="418" t="s">
        <v>255</v>
      </c>
      <c r="M28"/>
      <c r="N28" t="s">
        <v>256</v>
      </c>
      <c r="O28"/>
      <c r="P28" t="s">
        <v>257</v>
      </c>
      <c r="Q28"/>
      <c r="R28" s="418" t="s">
        <v>258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 t="s">
        <v>259</v>
      </c>
      <c r="C29" t="s">
        <v>260</v>
      </c>
      <c r="D29" t="s">
        <v>259</v>
      </c>
      <c r="E29" t="s">
        <v>260</v>
      </c>
      <c r="F29" t="s">
        <v>259</v>
      </c>
      <c r="G29" t="s">
        <v>260</v>
      </c>
      <c r="H29" t="s">
        <v>259</v>
      </c>
      <c r="I29" t="s">
        <v>260</v>
      </c>
      <c r="J29" t="s">
        <v>259</v>
      </c>
      <c r="K29" t="s">
        <v>260</v>
      </c>
      <c r="L29" t="s">
        <v>259</v>
      </c>
      <c r="M29" t="s">
        <v>260</v>
      </c>
      <c r="N29" t="s">
        <v>259</v>
      </c>
      <c r="O29" t="s">
        <v>260</v>
      </c>
      <c r="P29" t="s">
        <v>259</v>
      </c>
      <c r="Q29" t="s">
        <v>260</v>
      </c>
      <c r="R29" t="s">
        <v>259</v>
      </c>
      <c r="S29" t="s">
        <v>260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 t="s">
        <v>261</v>
      </c>
      <c r="C30" t="s">
        <v>261</v>
      </c>
      <c r="D30" t="s">
        <v>52</v>
      </c>
      <c r="E30" t="s">
        <v>52</v>
      </c>
      <c r="F30" t="s">
        <v>52</v>
      </c>
      <c r="G30" t="s">
        <v>52</v>
      </c>
      <c r="H30" t="s">
        <v>261</v>
      </c>
      <c r="I30" t="s">
        <v>261</v>
      </c>
      <c r="J30" t="s">
        <v>261</v>
      </c>
      <c r="K30" t="s">
        <v>261</v>
      </c>
      <c r="L30" t="s">
        <v>261</v>
      </c>
      <c r="M30" t="s">
        <v>261</v>
      </c>
      <c r="N30" t="s">
        <v>261</v>
      </c>
      <c r="O30" t="s">
        <v>261</v>
      </c>
      <c r="P30" t="s">
        <v>52</v>
      </c>
      <c r="Q30" t="s">
        <v>52</v>
      </c>
      <c r="R30" t="s">
        <v>52</v>
      </c>
      <c r="S30" t="s">
        <v>52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418" t="s">
        <v>85</v>
      </c>
      <c r="B31">
        <f>IF(AND('F.3-URB'!$A$7=A31,'F.3-URB'!$I$26="X"),$B$6," ")</f>
        <v>0</v>
      </c>
      <c r="C31">
        <f>IF(AND('F.3-URB'!$A$7=A31,'F.3-URB'!$I$26="X"),$C$6," ")</f>
        <v>0</v>
      </c>
      <c r="D31">
        <f>IF(AND('F.3-URB'!$A$7=A31,'F.3-URB'!$I$27="X"),$D$6," ")</f>
        <v>0</v>
      </c>
      <c r="E31">
        <f>IF(AND('F.3-URB'!$A$7=A31,'F.3-URB'!$I$27="X"),$E$6," ")</f>
        <v>0</v>
      </c>
      <c r="F31">
        <f>IF(AND('F.3-URB'!$A$7=A31,'F.3-URB'!$I$28="X"),$F$6," ")</f>
        <v>0</v>
      </c>
      <c r="G31">
        <f>IF(AND('F.3-URB'!$A$7=A31,'F.3-URB'!$I$28="X"),$G$6," ")</f>
        <v>0</v>
      </c>
      <c r="H31">
        <f>IF(AND('F.3-URB'!$A$7=A31,'F.3-URB'!$I$29="X"),$H$6," ")</f>
        <v>0</v>
      </c>
      <c r="I31">
        <f>IF(AND('F.3-URB'!$A$7=A31,'F.3-URB'!$I$29="X"),$I$6," ")</f>
        <v>0</v>
      </c>
      <c r="J31">
        <f>IF(AND('F.3-URB'!$A$7=A31,'F.3-URB'!$I$30="X"),$J$6," ")</f>
        <v>0</v>
      </c>
      <c r="K31">
        <f>IF(AND('F.3-URB'!$A$7=A31,'F.3-URB'!$I$30="X"),$K$6," ")</f>
        <v>0</v>
      </c>
      <c r="L31">
        <f>IF(AND('F.3-URB'!$A$7=A31,'F.3-URB'!$I$31="X"),$L$6," ")</f>
        <v>0</v>
      </c>
      <c r="M31">
        <f>IF(AND('F.3-URB'!$A$7=A31,'F.3-URB'!$I$31="X"),$M$6," ")</f>
        <v>0</v>
      </c>
      <c r="N31">
        <f>IF(AND('F.3-URB'!$A$7=A31,'F.3-URB'!$I$32="X"),$N$6," ")</f>
        <v>0</v>
      </c>
      <c r="O31">
        <f>IF(AND('F.3-URB'!$A$7=A31,'F.3-URB'!$I$32="X"),$O$6," ")</f>
        <v>0</v>
      </c>
      <c r="P31">
        <f>IF(AND('F.3-URB'!$A$7=A31,'F.3-URB'!$I$33="X"),$P$6," ")</f>
        <v>0</v>
      </c>
      <c r="Q31">
        <f>IF(AND('F.3-URB'!$A$7=A31,'F.3-URB'!$I$33="X"),$Q$6," ")</f>
        <v>0</v>
      </c>
      <c r="R31">
        <f>IF(AND('F.3-URB'!$A$7=A31,'F.3-URB'!$I$34="X"),$R$6," ")</f>
        <v>0</v>
      </c>
      <c r="S31">
        <f>IF(AND('F.3-URB'!$A$7=A31,'F.3-URB'!$I$34="X"),$S$6," ")</f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418" t="s">
        <v>86</v>
      </c>
      <c r="B32">
        <f>IF(AND('F.3-URB'!$A$7=A32,'F.3-URB'!$I$26="X"),$B$9," ")</f>
        <v>0</v>
      </c>
      <c r="C32">
        <f>IF(AND('F.3-URB'!$A$7=A32,'F.3-URB'!$I$26="X"),$C$9," ")</f>
        <v>0</v>
      </c>
      <c r="D32">
        <f>IF(AND('F.3-URB'!$A$7=A32,'F.3-URB'!$I$27="X"),$D$9," ")</f>
        <v>0</v>
      </c>
      <c r="E32">
        <f>IF(AND('F.3-URB'!$A$7=A32,'F.3-URB'!$I$27="X"),$E$9," ")</f>
        <v>0</v>
      </c>
      <c r="F32">
        <f>IF(AND('F.3-URB'!$A$7=A32,'F.3-URB'!$I$28="X"),$F$9," ")</f>
        <v>0</v>
      </c>
      <c r="G32">
        <f>IF(AND('F.3-URB'!$A$7=A32,'F.3-URB'!$I$28="X"),$G$9," ")</f>
        <v>0</v>
      </c>
      <c r="H32">
        <f>IF(AND('F.3-URB'!$A$7=A32,'F.3-URB'!$I$29="X"),$H$9," ")</f>
        <v>0</v>
      </c>
      <c r="I32">
        <f>IF(AND('F.3-URB'!$A$7=A32,'F.3-URB'!$I$29="X"),$I$9," ")</f>
        <v>0</v>
      </c>
      <c r="J32">
        <f>IF(AND('F.3-URB'!$A$7=A32,'F.3-URB'!$I$30="X"),$J$9," ")</f>
        <v>0</v>
      </c>
      <c r="K32">
        <f>IF(AND('F.3-URB'!$A$7=A32,'F.3-URB'!$I$30="X"),$K$9," ")</f>
        <v>0</v>
      </c>
      <c r="L32">
        <f>IF(AND('F.3-URB'!$A$7=A32,'F.3-URB'!$I$31="X"),$L$9," ")</f>
        <v>0</v>
      </c>
      <c r="M32">
        <f>IF(AND('F.3-URB'!$A$7=A32,'F.3-URB'!$I$31="X"),$M$9," ")</f>
        <v>0</v>
      </c>
      <c r="N32">
        <f>IF(AND('F.3-URB'!$A$7=A32,'F.3-URB'!$I$32="X"),$N$9," ")</f>
        <v>0</v>
      </c>
      <c r="O32">
        <f>IF(AND('F.3-URB'!$A$7=A32,'F.3-URB'!$I$32="X"),$O$9," ")</f>
        <v>0</v>
      </c>
      <c r="P32">
        <f>IF(AND('F.3-URB'!$A$7=A32,'F.3-URB'!$I$33="X"),$P$9," ")</f>
        <v>0</v>
      </c>
      <c r="Q32">
        <f>IF(AND('F.3-URB'!$A$7=A32,'F.3-URB'!$I$33="X"),$Q$9," ")</f>
        <v>0</v>
      </c>
      <c r="R32">
        <f>IF(AND('F.3-URB'!$A$7=A32,'F.3-URB'!$I$34="X"),$R$9," ")</f>
        <v>0</v>
      </c>
      <c r="S32">
        <f>IF(AND('F.3-URB'!$A$7=A32,'F.3-URB'!$I$34="X"),$S$9," ")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418" t="s">
        <v>87</v>
      </c>
      <c r="B33">
        <f>IF(AND('F.3-URB'!$A$7=A33,'F.3-URB'!$I$26="X"),$B$12," ")</f>
        <v>0</v>
      </c>
      <c r="C33">
        <f>IF(AND('F.3-URB'!$A$7=A33,'F.3-URB'!$I$26="X"),$C$12," ")</f>
        <v>0</v>
      </c>
      <c r="D33">
        <f>IF(AND('F.3-URB'!$A$7=A33,'F.3-URB'!$I$27="X"),$D$12," ")</f>
        <v>0</v>
      </c>
      <c r="E33">
        <f>IF(AND('F.3-URB'!$A$7=A33,'F.3-URB'!$I$27="X"),$E$12," ")</f>
        <v>0</v>
      </c>
      <c r="F33">
        <f>IF(AND('F.3-URB'!$A$7=A33,'F.3-URB'!$I$28="X"),$F$12," ")</f>
        <v>0</v>
      </c>
      <c r="G33">
        <f>IF(AND('F.3-URB'!$A$7=A33,'F.3-URB'!$I$28="X"),$G$12," ")</f>
        <v>0</v>
      </c>
      <c r="H33">
        <f>IF(AND('F.3-URB'!$A$7=A33,'F.3-URB'!$I$29="X"),$H$12," ")</f>
        <v>0</v>
      </c>
      <c r="I33">
        <f>IF(AND('F.3-URB'!$A$7=A33,'F.3-URB'!$I$29="X"),$I$12," ")</f>
        <v>0</v>
      </c>
      <c r="J33">
        <f>IF(AND('F.3-URB'!$A$7=A33,'F.3-URB'!$I$30="X"),$J$12," ")</f>
        <v>0</v>
      </c>
      <c r="K33">
        <f>IF(AND('F.3-URB'!$A$7=A33,'F.3-URB'!$I$30="X"),$K$12," ")</f>
        <v>0</v>
      </c>
      <c r="L33">
        <f>IF(AND('F.3-URB'!$A$7=A33,'F.3-URB'!$I$31="X"),$L$12," ")</f>
        <v>0</v>
      </c>
      <c r="M33">
        <f>IF(AND('F.3-URB'!$A$7=A33,'F.3-URB'!$I$31="X"),$M$12," ")</f>
        <v>0</v>
      </c>
      <c r="N33">
        <f>IF(AND('F.3-URB'!$A$7=A33,'F.3-URB'!$I$32="X"),$N$12," ")</f>
        <v>0</v>
      </c>
      <c r="O33">
        <f>IF(AND('F.3-URB'!$A$7=A33,'F.3-URB'!$I$32="X"),$O$12," ")</f>
        <v>0</v>
      </c>
      <c r="P33">
        <f>IF(AND('F.3-URB'!$A$7=A33,'F.3-URB'!$I$33="X"),$P$12," ")</f>
        <v>0</v>
      </c>
      <c r="Q33">
        <f>IF(AND('F.3-URB'!$A$7=A33,'F.3-URB'!$I$33="X"),$Q$12," ")</f>
        <v>0</v>
      </c>
      <c r="R33">
        <f>IF(AND('F.3-URB'!$A$7=A33,'F.3-URB'!$I$34="X"),$R$12," ")</f>
        <v>0</v>
      </c>
      <c r="S33">
        <f>IF(AND('F.3-URB'!$A$7=A33,'F.3-URB'!$I$34="X"),$S$12," ")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1" customHeight="1">
      <c r="A34" s="418" t="s">
        <v>88</v>
      </c>
      <c r="B34">
        <f>IF(AND('F.3-URB'!$A$7=A34,'F.3-URB'!$I$26="X"),$B$15," ")</f>
        <v>0</v>
      </c>
      <c r="C34">
        <f>IF(AND('F.3-URB'!$A$7=A34,'F.3-URB'!$I$26="X"),$C$15," ")</f>
        <v>0</v>
      </c>
      <c r="D34">
        <f>IF(AND('F.3-URB'!$A$7=A34,'F.3-URB'!$I$27="X"),$D$15," ")</f>
        <v>0</v>
      </c>
      <c r="E34">
        <f>IF(AND('F.3-URB'!$A$7=A34,'F.3-URB'!$I$27="X"),$E$15," ")</f>
        <v>0</v>
      </c>
      <c r="F34">
        <f>IF(AND('F.3-URB'!$A$7=A34,'F.3-URB'!$I$28="X"),$F$15," ")</f>
        <v>0</v>
      </c>
      <c r="G34">
        <f>IF(AND('F.3-URB'!$A$7=A34,'F.3-URB'!$I$28="X"),$G$15," ")</f>
        <v>0</v>
      </c>
      <c r="H34">
        <f>IF(AND('F.3-URB'!$A$7=A34,'F.3-URB'!$I$29="X"),$H$15," ")</f>
        <v>0</v>
      </c>
      <c r="I34">
        <f>IF(AND('F.3-URB'!$A$7=A34,'F.3-URB'!$I$29="X"),$I$15," ")</f>
        <v>0</v>
      </c>
      <c r="J34">
        <f>IF(AND('F.3-URB'!$A$7=A34,'F.3-URB'!$I$30="X"),$J$15," ")</f>
        <v>0</v>
      </c>
      <c r="K34">
        <f>IF(AND('F.3-URB'!$A$7=A34,'F.3-URB'!$I$30="X"),$K$15," ")</f>
        <v>0</v>
      </c>
      <c r="L34">
        <f>IF(AND('F.3-URB'!$A$7=A34,'F.3-URB'!$I$31="X"),$L$15," ")</f>
        <v>0</v>
      </c>
      <c r="M34">
        <f>IF(AND('F.3-URB'!$A$7=A34,'F.3-URB'!$I$31="X"),$M$15," ")</f>
        <v>0</v>
      </c>
      <c r="N34">
        <f>IF(AND('F.3-URB'!$A$7=A34,'F.3-URB'!$I$32="X"),$N$15," ")</f>
        <v>0</v>
      </c>
      <c r="O34">
        <f>IF(AND('F.3-URB'!$A$7=A34,'F.3-URB'!$I$32="X"),$O$15," ")</f>
        <v>0</v>
      </c>
      <c r="P34">
        <f>IF(AND('F.3-URB'!$A$7=A34,'F.3-URB'!$I$33="X"),$P$15," ")</f>
        <v>0</v>
      </c>
      <c r="Q34">
        <f>IF(AND('F.3-URB'!$A$7=A34,'F.3-URB'!$I$33="X"),$Q$15," ")</f>
        <v>0</v>
      </c>
      <c r="R34">
        <f>IF(AND('F.3-URB'!$A$7=A34,'F.3-URB'!$I$34="X"),$R$15," ")</f>
        <v>0</v>
      </c>
      <c r="S34">
        <f>IF(AND('F.3-URB'!$A$7=A34,'F.3-URB'!$I$34="X"),$S$15," ")</f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3.75" customHeight="1">
      <c r="A35" s="418" t="s">
        <v>89</v>
      </c>
      <c r="B35">
        <f>IF(AND('F.3-URB'!$A$7=A35,'F.3-URB'!$I$26="X"),$B$18," ")</f>
        <v>0</v>
      </c>
      <c r="C35">
        <f>IF(AND('F.3-URB'!$A$7=A35,'F.3-URB'!$I$26="X"),$C$18," ")</f>
        <v>0</v>
      </c>
      <c r="D35">
        <f>IF(AND('F.3-URB'!$A$7=A35,'F.3-URB'!$I$27="X"),$D$18," ")</f>
        <v>0</v>
      </c>
      <c r="E35">
        <f>IF(AND('F.3-URB'!$A$7=A35,'F.3-URB'!$I$27="X"),$E$18," ")</f>
        <v>0</v>
      </c>
      <c r="F35">
        <f>IF(AND('F.3-URB'!$A$7=A35,'F.3-URB'!$I$28="X"),$F$18," ")</f>
        <v>0</v>
      </c>
      <c r="G35">
        <f>IF(AND('F.3-URB'!$A$7=A35,'F.3-URB'!$I$28="X"),$G$18," ")</f>
        <v>0</v>
      </c>
      <c r="H35">
        <f>IF(AND('F.3-URB'!$A$7=A35,'F.3-URB'!$I$29="X"),$H$18," ")</f>
        <v>0</v>
      </c>
      <c r="I35">
        <f>IF(AND('F.3-URB'!$A$7=A35,'F.3-URB'!$I$29="X"),$I$18," ")</f>
        <v>0</v>
      </c>
      <c r="J35">
        <f>IF(AND('F.3-URB'!$A$7=A35,'F.3-URB'!$I$30="X"),$J$18," ")</f>
        <v>0</v>
      </c>
      <c r="K35">
        <f>IF(AND('F.3-URB'!$A$7=A35,'F.3-URB'!$I$30="X"),$K$18," ")</f>
        <v>0</v>
      </c>
      <c r="L35">
        <f>IF(AND('F.3-URB'!$A$7=A35,'F.3-URB'!$I$31="X"),$L$18," ")</f>
        <v>0</v>
      </c>
      <c r="M35">
        <f>IF(AND('F.3-URB'!$A$7=A35,'F.3-URB'!$I$31="X"),$M$18," ")</f>
        <v>0</v>
      </c>
      <c r="N35">
        <f>IF(AND('F.3-URB'!$A$7=A35,'F.3-URB'!$I$32="X"),$N$18," ")</f>
        <v>0</v>
      </c>
      <c r="O35">
        <f>IF(AND('F.3-URB'!$A$7=A35,'F.3-URB'!$I$32="X"),$O$18," ")</f>
        <v>0</v>
      </c>
      <c r="P35">
        <f>IF(AND('F.3-URB'!$A$7=A35,'F.3-URB'!$I$33="X"),$P$18," ")</f>
        <v>0</v>
      </c>
      <c r="Q35">
        <f>IF(AND('F.3-URB'!$A$7=A35,'F.3-URB'!$I$33="X"),$Q$18," ")</f>
        <v>0</v>
      </c>
      <c r="R35">
        <f>IF(AND('F.3-URB'!$A$7=A35,'F.3-URB'!$I$34="X"),$R$18," ")</f>
        <v>0</v>
      </c>
      <c r="S35">
        <f>IF(AND('F.3-URB'!$A$7=A35,'F.3-URB'!$I$34="X"),$S$18," ")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A36" s="418" t="s">
        <v>90</v>
      </c>
      <c r="B36">
        <f>IF(AND('F.3-URB'!$A$7=A36,'F.3-URB'!$I$26="X"),$B$21," ")</f>
        <v>0</v>
      </c>
      <c r="C36">
        <f>IF(AND('F.3-URB'!$A$7=A36,'F.3-URB'!$I$26="X"),$C$21," ")</f>
        <v>0</v>
      </c>
      <c r="D36">
        <f>IF(AND('F.3-URB'!$A$7=A36,'F.3-URB'!$I$27="X"),$D$21," ")</f>
        <v>0</v>
      </c>
      <c r="E36">
        <f>IF(AND('F.3-URB'!$A$7=A36,'F.3-URB'!$I$27="X"),$E$21," ")</f>
        <v>0</v>
      </c>
      <c r="F36">
        <f>IF(AND('F.3-URB'!$A$7=A36,'F.3-URB'!$I$28="X"),$F$21," ")</f>
        <v>0</v>
      </c>
      <c r="G36">
        <f>IF(AND('F.3-URB'!$A$7=A36,'F.3-URB'!$I$28="X"),$G$21," ")</f>
        <v>0</v>
      </c>
      <c r="H36">
        <f>IF(AND('F.3-URB'!$A$7=A36,'F.3-URB'!$I$29="X"),$H$21," ")</f>
        <v>0</v>
      </c>
      <c r="I36">
        <f>IF(AND('F.3-URB'!$A$7=A36,'F.3-URB'!$I$29="X"),$I$21," ")</f>
        <v>0</v>
      </c>
      <c r="J36">
        <f>IF(AND('F.3-URB'!$A$7=A36,'F.3-URB'!$I$30="X"),$J$21," ")</f>
        <v>0</v>
      </c>
      <c r="K36">
        <f>IF(AND('F.3-URB'!$A$7=A36,'F.3-URB'!$I$30="X"),$K$21," ")</f>
        <v>0</v>
      </c>
      <c r="L36">
        <f>IF(AND('F.3-URB'!$A$7=A36,'F.3-URB'!$I$31="X"),$L$21," ")</f>
        <v>0</v>
      </c>
      <c r="M36">
        <f>IF(AND('F.3-URB'!$A$7=A36,'F.3-URB'!$I$31="X"),$M$21," ")</f>
        <v>0</v>
      </c>
      <c r="N36">
        <f>IF(AND('F.3-URB'!$A$7=A36,'F.3-URB'!$I$32="X"),$N$21," ")</f>
        <v>0</v>
      </c>
      <c r="O36">
        <f>IF(AND('F.3-URB'!$A$7=A36,'F.3-URB'!$I$32="X"),$O$21," ")</f>
        <v>0</v>
      </c>
      <c r="P36">
        <f>IF(AND('F.3-URB'!$A$7=A36,'F.3-URB'!$I$33="X"),$P$21," ")</f>
        <v>0</v>
      </c>
      <c r="Q36">
        <f>IF(AND('F.3-URB'!$A$7=A36,'F.3-URB'!$I$33="X"),$Q$21," ")</f>
        <v>0</v>
      </c>
      <c r="R36">
        <f>IF(AND('F.3-URB'!$A$7=A36,'F.3-URB'!$I$34="X"),$R$21," ")</f>
        <v>0</v>
      </c>
      <c r="S36">
        <f>IF(AND('F.3-URB'!$A$7=A36,'F.3-URB'!$I$34="X"),$S$21," ")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4" customHeight="1">
      <c r="A37" s="420" t="s">
        <v>91</v>
      </c>
      <c r="B37">
        <f>IF(AND('F.3-URB'!$A$7=A37,'F.3-URB'!$I$26="X"),$B$25," ")</f>
        <v>0</v>
      </c>
      <c r="C37">
        <f>IF(AND('F.3-URB'!$A$7=A37,'F.3-URB'!$I$26="X"),$C$25," ")</f>
        <v>0</v>
      </c>
      <c r="D37">
        <f>IF(AND('F.3-URB'!$A$7=A37,'F.3-URB'!$I$27="X"),$D$25," ")</f>
        <v>0</v>
      </c>
      <c r="E37">
        <f>IF(AND('F.3-URB'!$A$7=A37,'F.3-URB'!$I$27="X"),$E$25," ")</f>
        <v>0</v>
      </c>
      <c r="F37">
        <f>IF(AND('F.3-URB'!$A$7=A37,'F.3-URB'!$I$28="X"),$F$25," ")</f>
        <v>0</v>
      </c>
      <c r="G37">
        <f>IF(AND('F.3-URB'!$A$7=A37,'F.3-URB'!$I$28="X"),$G$25," ")</f>
        <v>0</v>
      </c>
      <c r="H37">
        <f>IF(AND('F.3-URB'!$A$7=A37,'F.3-URB'!$I$29="X"),$H$25," ")</f>
        <v>0</v>
      </c>
      <c r="I37">
        <f>IF(AND('F.3-URB'!$A$7=A37,'F.3-URB'!$I$29="X"),$I$25," ")</f>
        <v>0</v>
      </c>
      <c r="J37">
        <f>IF(AND('F.3-URB'!$A$7=A37,'F.3-URB'!$I$30="X"),$J$25," ")</f>
        <v>0</v>
      </c>
      <c r="K37">
        <f>IF(AND('F.3-URB'!$A$7=A37,'F.3-URB'!$I$30="X"),$K$25," ")</f>
        <v>0</v>
      </c>
      <c r="L37">
        <f>IF(AND('F.3-URB'!$A$7=A37,'F.3-URB'!$I$31="X"),$L$25," ")</f>
        <v>0</v>
      </c>
      <c r="M37">
        <f>IF(AND('F.3-URB'!$A$7=A37,'F.3-URB'!$I$31="X"),$M$25," ")</f>
        <v>0</v>
      </c>
      <c r="N37">
        <f>IF(AND('F.3-URB'!$A$7=A37,'F.3-URB'!$I$32="X"),$N$25," ")</f>
        <v>0</v>
      </c>
      <c r="O37">
        <f>IF(AND('F.3-URB'!$A$7=A37,'F.3-URB'!$I$32="X"),$O$25," ")</f>
        <v>0</v>
      </c>
      <c r="P37">
        <f>IF(AND('F.3-URB'!$A$7=A37,'F.3-URB'!$I$33="X"),$P$25," ")</f>
        <v>0</v>
      </c>
      <c r="Q37">
        <f>IF(AND('F.3-URB'!$A$7=A37,'F.3-URB'!$I$33="X"),$Q$25," ")</f>
        <v>0</v>
      </c>
      <c r="R37">
        <f>IF(AND('F.3-URB'!$A$7=A37,'F.3-URB'!$I$34="X"),$R$25," ")</f>
        <v>0</v>
      </c>
      <c r="S37">
        <f>IF(AND('F.3-URB'!$A$7=A37,'F.3-URB'!$I$34="X"),$S$25," ")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>
        <f>SUM(B31:B37)</f>
        <v>0</v>
      </c>
      <c r="C38">
        <f>SUM(C31:C37)</f>
        <v>0</v>
      </c>
      <c r="D38">
        <f>SUM(D31:D37)</f>
        <v>0</v>
      </c>
      <c r="E38">
        <f>SUM(E31:E37)</f>
        <v>0</v>
      </c>
      <c r="F38">
        <f>SUM(F31:F37)</f>
        <v>0</v>
      </c>
      <c r="G38">
        <f>SUM(G31:G37)</f>
        <v>0</v>
      </c>
      <c r="H38">
        <f>SUM(H31:H37)</f>
        <v>0</v>
      </c>
      <c r="I38">
        <f>SUM(I31:I37)</f>
        <v>0</v>
      </c>
      <c r="J38">
        <f>SUM(J31:J37)</f>
        <v>0</v>
      </c>
      <c r="K38">
        <f>SUM(K31:K37)</f>
        <v>0</v>
      </c>
      <c r="L38">
        <f>SUM(L31:L37)</f>
        <v>0</v>
      </c>
      <c r="M38">
        <f>SUM(M31:M37)</f>
        <v>0</v>
      </c>
      <c r="N38">
        <f>SUM(N31:N37)</f>
        <v>0</v>
      </c>
      <c r="O38">
        <f>SUM(O31:O37)</f>
        <v>0</v>
      </c>
      <c r="P38">
        <f>SUM(P31:P37)</f>
        <v>0</v>
      </c>
      <c r="Q38">
        <f>SUM(Q31:Q37)</f>
        <v>0</v>
      </c>
      <c r="R38">
        <f>SUM(R31:R37)</f>
        <v>0</v>
      </c>
      <c r="S38">
        <f>SUM(S31:S37)</f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7" s="496" customFormat="1" ht="31.5" customHeight="1">
      <c r="A39" s="421"/>
      <c r="B39" s="421"/>
      <c r="C39" s="421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</row>
    <row r="40" spans="1:17" s="496" customFormat="1" ht="31.5" customHeight="1">
      <c r="A40" s="421"/>
      <c r="B40" s="421"/>
      <c r="C40" s="421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</row>
    <row r="41" spans="1:14" s="430" customFormat="1" ht="23.25" customHeight="1">
      <c r="A41" s="424" t="s">
        <v>271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</row>
    <row r="42" spans="1:21" s="430" customFormat="1" ht="16.5" customHeight="1">
      <c r="A42" s="393" t="s">
        <v>278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469"/>
      <c r="P42" s="469"/>
      <c r="Q42" s="469"/>
      <c r="R42" s="469"/>
      <c r="S42" s="469"/>
      <c r="T42" s="469"/>
      <c r="U42" s="469"/>
    </row>
    <row r="43" spans="1:26" s="430" customFormat="1" ht="33" customHeight="1">
      <c r="A43" s="437"/>
      <c r="B43" s="472"/>
      <c r="C43" s="425"/>
      <c r="D43" s="425"/>
      <c r="E43" s="425"/>
      <c r="F43" s="425"/>
      <c r="G43" s="406"/>
      <c r="H43" s="406"/>
      <c r="I43" s="406"/>
      <c r="J43" s="406"/>
      <c r="K43" s="406"/>
      <c r="L43" s="406"/>
      <c r="M43" s="406"/>
      <c r="N43" s="425"/>
      <c r="O43" s="425"/>
      <c r="P43" s="425"/>
      <c r="Q43" s="425"/>
      <c r="R43" s="425"/>
      <c r="S43" s="425"/>
      <c r="T43" s="473" t="s">
        <v>272</v>
      </c>
      <c r="U43" s="474" t="s">
        <v>273</v>
      </c>
      <c r="V43" s="475" t="s">
        <v>274</v>
      </c>
      <c r="W43" s="476" t="s">
        <v>275</v>
      </c>
      <c r="Y43" s="431" t="s">
        <v>276</v>
      </c>
      <c r="Z43" s="432" t="s">
        <v>277</v>
      </c>
    </row>
    <row r="44" spans="1:26" s="430" customFormat="1" ht="15.75" customHeight="1">
      <c r="A44" s="438"/>
      <c r="B44" s="425"/>
      <c r="C44" s="425"/>
      <c r="D44" s="406"/>
      <c r="E44" s="406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06"/>
      <c r="Q44" s="406"/>
      <c r="R44" s="406"/>
      <c r="S44" s="406"/>
      <c r="T44" s="477" t="s">
        <v>312</v>
      </c>
      <c r="U44" s="406" t="s">
        <v>280</v>
      </c>
      <c r="V44" s="434">
        <v>9</v>
      </c>
      <c r="W44" s="435">
        <v>1.7</v>
      </c>
      <c r="Y44" s="436" t="s">
        <v>281</v>
      </c>
      <c r="Z44" s="435">
        <v>0.3</v>
      </c>
    </row>
    <row r="45" spans="1:26" s="430" customFormat="1" ht="11.25" customHeight="1">
      <c r="A45" s="437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77"/>
      <c r="U45" s="479" t="s">
        <v>282</v>
      </c>
      <c r="V45" s="480">
        <v>26</v>
      </c>
      <c r="W45" s="481">
        <v>1.7</v>
      </c>
      <c r="Y45" s="436" t="s">
        <v>283</v>
      </c>
      <c r="Z45" s="435">
        <v>0.3</v>
      </c>
    </row>
    <row r="46" spans="1:26" s="430" customFormat="1" ht="11.25" customHeight="1">
      <c r="A46" s="438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82" t="s">
        <v>313</v>
      </c>
      <c r="U46" s="483" t="s">
        <v>280</v>
      </c>
      <c r="V46" s="484">
        <v>12</v>
      </c>
      <c r="W46" s="485">
        <v>1.7</v>
      </c>
      <c r="Y46" s="436" t="s">
        <v>286</v>
      </c>
      <c r="Z46" s="435">
        <v>0.8</v>
      </c>
    </row>
    <row r="47" spans="1:26" s="430" customFormat="1" ht="11.25" customHeight="1">
      <c r="A47" s="437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82"/>
      <c r="U47" s="479" t="s">
        <v>282</v>
      </c>
      <c r="V47" s="480">
        <v>11</v>
      </c>
      <c r="W47" s="481">
        <v>1.7</v>
      </c>
      <c r="Y47" s="441" t="s">
        <v>265</v>
      </c>
      <c r="Z47" s="435">
        <v>1.2</v>
      </c>
    </row>
    <row r="48" spans="1:26" s="430" customFormat="1" ht="11.25" customHeight="1">
      <c r="A48" s="442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86" t="s">
        <v>314</v>
      </c>
      <c r="U48" s="483" t="s">
        <v>280</v>
      </c>
      <c r="V48" s="484">
        <v>13</v>
      </c>
      <c r="W48" s="485">
        <v>1.7</v>
      </c>
      <c r="Y48" s="441"/>
      <c r="Z48" s="435"/>
    </row>
    <row r="49" spans="1:26" s="430" customFormat="1" ht="11.25" customHeight="1">
      <c r="A49" s="442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06"/>
      <c r="P49" s="443"/>
      <c r="Q49" s="443"/>
      <c r="R49" s="443"/>
      <c r="S49" s="443"/>
      <c r="T49" s="486"/>
      <c r="U49" s="479" t="s">
        <v>282</v>
      </c>
      <c r="V49" s="480">
        <v>11</v>
      </c>
      <c r="W49" s="481">
        <v>1.7</v>
      </c>
      <c r="Y49" s="441"/>
      <c r="Z49" s="435"/>
    </row>
    <row r="50" spans="1:26" s="430" customFormat="1" ht="11.25" customHeight="1">
      <c r="A50" s="444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87" t="s">
        <v>315</v>
      </c>
      <c r="U50" s="483" t="s">
        <v>280</v>
      </c>
      <c r="V50" s="484">
        <v>12</v>
      </c>
      <c r="W50" s="485">
        <v>1.7</v>
      </c>
      <c r="Y50" s="441" t="s">
        <v>289</v>
      </c>
      <c r="Z50" s="435">
        <v>1</v>
      </c>
    </row>
    <row r="51" spans="1:26" s="430" customFormat="1" ht="11.25" customHeight="1">
      <c r="A51" s="442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87"/>
      <c r="U51" s="479" t="s">
        <v>282</v>
      </c>
      <c r="V51" s="480">
        <v>6</v>
      </c>
      <c r="W51" s="481">
        <v>1.7</v>
      </c>
      <c r="Y51" s="441"/>
      <c r="Z51" s="435"/>
    </row>
    <row r="52" spans="1:26" s="430" customFormat="1" ht="11.25" customHeight="1">
      <c r="A52" s="442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87" t="s">
        <v>316</v>
      </c>
      <c r="U52" s="483" t="s">
        <v>280</v>
      </c>
      <c r="V52" s="484">
        <v>12</v>
      </c>
      <c r="W52" s="485">
        <v>1.7</v>
      </c>
      <c r="Y52" s="441"/>
      <c r="Z52" s="435"/>
    </row>
    <row r="53" spans="1:26" s="430" customFormat="1" ht="11.25" customHeight="1">
      <c r="A53" s="395"/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87"/>
      <c r="U53" s="479" t="s">
        <v>282</v>
      </c>
      <c r="V53" s="480">
        <v>6</v>
      </c>
      <c r="W53" s="481">
        <v>1.7</v>
      </c>
      <c r="Y53" s="447" t="s">
        <v>267</v>
      </c>
      <c r="Z53" s="448">
        <v>0.9</v>
      </c>
    </row>
    <row r="54" spans="1:26" s="430" customFormat="1" ht="11.25" customHeight="1">
      <c r="A54" s="437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87" t="s">
        <v>317</v>
      </c>
      <c r="U54" s="483" t="s">
        <v>280</v>
      </c>
      <c r="V54" s="484">
        <v>12</v>
      </c>
      <c r="W54" s="485">
        <v>1.7</v>
      </c>
      <c r="Y54" s="447"/>
      <c r="Z54" s="448"/>
    </row>
    <row r="55" spans="1:26" s="430" customFormat="1" ht="12" customHeight="1">
      <c r="A55" s="437"/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3"/>
      <c r="R55" s="443"/>
      <c r="S55" s="443"/>
      <c r="T55" s="487"/>
      <c r="U55" s="479" t="s">
        <v>282</v>
      </c>
      <c r="V55" s="480">
        <v>6</v>
      </c>
      <c r="W55" s="481">
        <v>1.7</v>
      </c>
      <c r="Y55" s="447"/>
      <c r="Z55" s="448"/>
    </row>
    <row r="56" spans="1:25" s="430" customFormat="1" ht="12" customHeight="1">
      <c r="A56" s="437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87" t="s">
        <v>318</v>
      </c>
      <c r="U56" s="483" t="s">
        <v>280</v>
      </c>
      <c r="V56" s="484">
        <v>12</v>
      </c>
      <c r="W56" s="485">
        <v>1.7</v>
      </c>
      <c r="Y56" s="449"/>
    </row>
    <row r="57" spans="1:26" s="430" customFormat="1" ht="12" customHeight="1">
      <c r="A57" s="450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87"/>
      <c r="U57" s="479" t="s">
        <v>282</v>
      </c>
      <c r="V57" s="480">
        <v>6</v>
      </c>
      <c r="W57" s="481">
        <v>1.7</v>
      </c>
      <c r="Y57" s="451" t="s">
        <v>293</v>
      </c>
      <c r="Z57" s="452">
        <v>1.216</v>
      </c>
    </row>
    <row r="58" spans="1:23" s="430" customFormat="1" ht="12" customHeight="1">
      <c r="A58" s="395"/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87" t="s">
        <v>319</v>
      </c>
      <c r="U58" s="483" t="s">
        <v>280</v>
      </c>
      <c r="V58" s="484">
        <v>21</v>
      </c>
      <c r="W58" s="485">
        <v>1.7</v>
      </c>
    </row>
    <row r="59" spans="1:26" s="430" customFormat="1" ht="12" customHeight="1">
      <c r="A59" s="395"/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87"/>
      <c r="U59" s="479" t="s">
        <v>282</v>
      </c>
      <c r="V59" s="480">
        <v>7</v>
      </c>
      <c r="W59" s="481">
        <v>1.7</v>
      </c>
      <c r="Y59" s="451" t="s">
        <v>295</v>
      </c>
      <c r="Z59" s="452">
        <v>1.315</v>
      </c>
    </row>
    <row r="60" spans="1:23" s="430" customFormat="1" ht="11.25" customHeight="1">
      <c r="A60" s="437"/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97" t="s">
        <v>320</v>
      </c>
      <c r="U60" s="483" t="s">
        <v>280</v>
      </c>
      <c r="V60" s="484">
        <v>12</v>
      </c>
      <c r="W60" s="485">
        <v>1.7</v>
      </c>
    </row>
    <row r="61" spans="1:26" s="430" customFormat="1" ht="12" customHeight="1">
      <c r="A61" s="437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97"/>
      <c r="U61" s="462" t="s">
        <v>282</v>
      </c>
      <c r="V61" s="489">
        <v>11</v>
      </c>
      <c r="W61" s="448">
        <v>1.7</v>
      </c>
      <c r="Y61" s="453" t="s">
        <v>297</v>
      </c>
      <c r="Z61" s="454">
        <v>1.177</v>
      </c>
    </row>
    <row r="62" ht="36" customHeight="1"/>
    <row r="63" ht="27" customHeight="1"/>
    <row r="64" ht="33" customHeight="1"/>
    <row r="67" ht="33" customHeight="1"/>
  </sheetData>
  <sheetProtection selectLockedCells="1" selectUnlockedCells="1"/>
  <mergeCells count="158">
    <mergeCell ref="A1:S1"/>
    <mergeCell ref="A2:A5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A24:Q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T44:T45"/>
    <mergeCell ref="T46:T47"/>
    <mergeCell ref="Y47:Y49"/>
    <mergeCell ref="Z47:Z49"/>
    <mergeCell ref="T48:T49"/>
    <mergeCell ref="T50:T51"/>
    <mergeCell ref="Y50:Y52"/>
    <mergeCell ref="Z50:Z52"/>
    <mergeCell ref="T52:T53"/>
    <mergeCell ref="Y53:Y55"/>
    <mergeCell ref="Z53:Z55"/>
    <mergeCell ref="T54:T55"/>
    <mergeCell ref="T56:T57"/>
    <mergeCell ref="T58:T59"/>
    <mergeCell ref="T60:T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2:B15"/>
  <sheetViews>
    <sheetView showGridLines="0" view="pageBreakPreview" zoomScale="95" zoomScaleSheetLayoutView="95" workbookViewId="0" topLeftCell="A1">
      <selection activeCell="K40" sqref="K40"/>
    </sheetView>
  </sheetViews>
  <sheetFormatPr defaultColWidth="8.00390625" defaultRowHeight="12.75" customHeight="1"/>
  <cols>
    <col min="1" max="2" width="15.00390625" style="498" customWidth="1"/>
    <col min="3" max="16384" width="9.00390625" style="498" customWidth="1"/>
  </cols>
  <sheetData>
    <row r="2" ht="12.75" customHeight="1">
      <c r="A2" s="498" t="s">
        <v>327</v>
      </c>
    </row>
    <row r="4" spans="1:2" ht="12.75" customHeight="1">
      <c r="A4" s="498" t="s">
        <v>328</v>
      </c>
      <c r="B4" s="498" t="s">
        <v>329</v>
      </c>
    </row>
    <row r="5" spans="1:2" ht="12.75" customHeight="1">
      <c r="A5" s="499">
        <f>IF('F.4-C.C.'!$D$54&lt;=5,"I",IF(AND('F.4-C.C.'!$D$54&gt;5,'F.4-C.C.'!$D$54&lt;=10),"II"," "))</f>
        <v>0</v>
      </c>
      <c r="B5" s="499">
        <f>IF(A5="I",0," ")</f>
        <v>0</v>
      </c>
    </row>
    <row r="6" spans="1:2" ht="12.75" customHeight="1">
      <c r="A6" s="499">
        <f>IF(AND('F.4-C.C.'!$D$54&gt;10,'F.4-C.C.'!$D$54&lt;=15),"III",IF(AND('F.4-C.C.'!$D$54&gt;15,'F.4-C.C.'!$D$54&lt;=20),"IV"," "))</f>
        <v>0</v>
      </c>
      <c r="B6" s="499">
        <f>IF(A5="II",5," ")</f>
        <v>0</v>
      </c>
    </row>
    <row r="7" spans="1:2" ht="12.75" customHeight="1">
      <c r="A7" s="499">
        <f>IF(AND('F.4-C.C.'!$D$54&gt;20,'F.4-C.C.'!$D$54&lt;=25),"V",IF(AND('F.4-C.C.'!$D$54&gt;25,'F.4-C.C.'!$D$54&lt;=30),"VI"," "))</f>
        <v>0</v>
      </c>
      <c r="B7" s="499">
        <f>IF(A6="III",10," ")</f>
        <v>0</v>
      </c>
    </row>
    <row r="8" spans="1:2" ht="12.75" customHeight="1">
      <c r="A8" s="499">
        <f>IF(AND('F.4-C.C.'!$D$54&gt;30,'F.4-C.C.'!$D$54&lt;=35),"VII",IF(AND('F.4-C.C.'!$D$54&gt;35,'F.4-C.C.'!$D$54&lt;=40),"VIII"," "))</f>
        <v>0</v>
      </c>
      <c r="B8" s="499">
        <f>IF(A6="IV",15," ")</f>
        <v>0</v>
      </c>
    </row>
    <row r="9" spans="1:2" ht="12.75" customHeight="1">
      <c r="A9" s="499">
        <f>IF(AND('F.4-C.C.'!$D$54&gt;40,'F.4-C.C.'!$D$54&lt;=45),"IX",IF(AND('F.4-C.C.'!$D$54&gt;45,'F.4-C.C.'!$D$54&lt;=50),"X"," "))</f>
        <v>0</v>
      </c>
      <c r="B9" s="499">
        <f>IF(A7="V",20," ")</f>
        <v>0</v>
      </c>
    </row>
    <row r="10" spans="1:2" ht="12.75" customHeight="1">
      <c r="A10" s="499">
        <f>IF('F.4-C.C.'!$D$54&gt;50,"XI"," ")</f>
        <v>0</v>
      </c>
      <c r="B10" s="499">
        <f>IF(A7="VI",25," ")</f>
        <v>0</v>
      </c>
    </row>
    <row r="11" spans="1:2" ht="12.75" customHeight="1">
      <c r="A11" s="500"/>
      <c r="B11" s="499">
        <f>IF(A8="VII",30," ")</f>
        <v>0</v>
      </c>
    </row>
    <row r="12" spans="1:2" ht="12.75" customHeight="1">
      <c r="A12" s="500"/>
      <c r="B12" s="499">
        <f>IF(A8="VIII",35," ")</f>
        <v>0</v>
      </c>
    </row>
    <row r="13" spans="1:2" ht="12.75" customHeight="1">
      <c r="A13" s="500"/>
      <c r="B13" s="499">
        <f>IF(A9="IX",40," ")</f>
        <v>0</v>
      </c>
    </row>
    <row r="14" spans="1:2" ht="12.75" customHeight="1">
      <c r="A14" s="500"/>
      <c r="B14" s="499">
        <f>IF(A9="X",45," ")</f>
        <v>0</v>
      </c>
    </row>
    <row r="15" spans="1:2" ht="12.75" customHeight="1">
      <c r="A15" s="500"/>
      <c r="B15" s="499">
        <f>IF(A10="XI",50," ")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2:D15"/>
  <sheetViews>
    <sheetView view="pageBreakPreview" zoomScale="95" zoomScaleSheetLayoutView="95" workbookViewId="0" topLeftCell="A1">
      <selection activeCell="A6" sqref="A6"/>
    </sheetView>
  </sheetViews>
  <sheetFormatPr defaultColWidth="8.00390625" defaultRowHeight="12.75" customHeight="1"/>
  <cols>
    <col min="1" max="2" width="15.00390625" style="498" customWidth="1"/>
    <col min="3" max="16384" width="9.00390625" style="498" customWidth="1"/>
  </cols>
  <sheetData>
    <row r="2" ht="12.75" customHeight="1">
      <c r="A2" s="498" t="s">
        <v>327</v>
      </c>
    </row>
    <row r="4" spans="1:2" ht="12.75" customHeight="1">
      <c r="A4" s="498" t="s">
        <v>328</v>
      </c>
      <c r="B4" s="498" t="s">
        <v>329</v>
      </c>
    </row>
    <row r="5" spans="1:2" ht="12.75" customHeight="1">
      <c r="A5" s="499">
        <f>IF('F.5-C.C.'!$D$54&lt;=5,"I",IF(AND('F.5-C.C.'!$D$54&gt;5,'F.5-C.C.'!$D$54&lt;=10),"II"," "))</f>
        <v>0</v>
      </c>
      <c r="B5" s="499">
        <f>IF(A5="I",0," ")</f>
        <v>0</v>
      </c>
    </row>
    <row r="6" spans="1:2" ht="12.75" customHeight="1">
      <c r="A6" s="499">
        <f>IF(AND('F.5-C.C.'!$D$54&gt;10,'F.5-C.C.'!$D$54&lt;=15),"III",IF(AND('F.5-C.C.'!$D$54&gt;15,'F.5-C.C.'!$D$54&lt;=20),"IV"," "))</f>
        <v>0</v>
      </c>
      <c r="B6" s="499">
        <f>IF(A5="II",5," ")</f>
        <v>0</v>
      </c>
    </row>
    <row r="7" spans="1:2" ht="12.75" customHeight="1">
      <c r="A7" s="499">
        <f>IF(AND('F.5-C.C.'!$D$54&gt;20,'F.5-C.C.'!$D$54&lt;=25),"V",IF(AND('F.5-C.C.'!$D$54&gt;25,'F.5-C.C.'!$D$54&lt;=30),"VI"," "))</f>
        <v>0</v>
      </c>
      <c r="B7" s="499">
        <f>IF(A6="III",10," ")</f>
        <v>0</v>
      </c>
    </row>
    <row r="8" spans="1:2" ht="12.75" customHeight="1">
      <c r="A8" s="499">
        <f>IF(AND('F.5-C.C.'!$D$54&gt;30,'F.5-C.C.'!$D$54&lt;=35),"VII",IF(AND('F.5-C.C.'!$D$54&gt;35,'F.5-C.C.'!$D$54&lt;=40),"VIII"," "))</f>
        <v>0</v>
      </c>
      <c r="B8" s="499">
        <f>IF(A6="IV",15," ")</f>
        <v>0</v>
      </c>
    </row>
    <row r="9" spans="1:2" ht="12.75" customHeight="1">
      <c r="A9" s="499">
        <f>IF(AND('F.5-C.C.'!$D$54&gt;40,'F.5-C.C.'!$D$54&lt;=45),"IX",IF(AND('F.5-C.C.'!$D$54&gt;45,'F.5-C.C.'!$D$54&lt;=50),"X"," "))</f>
        <v>0</v>
      </c>
      <c r="B9" s="499">
        <f>IF(A7="V",20," ")</f>
        <v>0</v>
      </c>
    </row>
    <row r="10" spans="1:4" ht="12.75" customHeight="1">
      <c r="A10" s="499">
        <f>IF('F.5-C.C.'!$D$54&gt;50,"XI"," ")</f>
        <v>0</v>
      </c>
      <c r="B10" s="499">
        <f>IF(A7="VI",25," ")</f>
        <v>0</v>
      </c>
      <c r="D10" s="501"/>
    </row>
    <row r="11" spans="1:2" ht="12.75" customHeight="1">
      <c r="A11" s="500"/>
      <c r="B11" s="499">
        <f>IF(A8="VII",30," ")</f>
        <v>0</v>
      </c>
    </row>
    <row r="12" spans="1:2" ht="12.75" customHeight="1">
      <c r="A12" s="500"/>
      <c r="B12" s="499">
        <f>IF(A8="VIII",35," ")</f>
        <v>0</v>
      </c>
    </row>
    <row r="13" spans="1:2" ht="12.75" customHeight="1">
      <c r="A13" s="500"/>
      <c r="B13" s="499">
        <f>IF(A9="IX",40," ")</f>
        <v>0</v>
      </c>
    </row>
    <row r="14" spans="1:2" ht="12.75" customHeight="1">
      <c r="A14" s="500"/>
      <c r="B14" s="499">
        <f>IF(A9="X",45," ")</f>
        <v>0</v>
      </c>
    </row>
    <row r="15" spans="1:2" ht="12.75" customHeight="1">
      <c r="A15" s="500"/>
      <c r="B15" s="499">
        <f>IF(A10="XI",50," ")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view="pageBreakPreview" zoomScale="95" zoomScaleSheetLayoutView="95" workbookViewId="0" topLeftCell="A38">
      <selection activeCell="U13" sqref="U13"/>
    </sheetView>
  </sheetViews>
  <sheetFormatPr defaultColWidth="8.00390625" defaultRowHeight="12.75" customHeight="1"/>
  <cols>
    <col min="1" max="1" width="6.140625" style="21" customWidth="1"/>
    <col min="2" max="3" width="12.57421875" style="21" customWidth="1"/>
    <col min="4" max="4" width="10.140625" style="21" customWidth="1"/>
    <col min="5" max="7" width="12.57421875" style="21" customWidth="1"/>
    <col min="8" max="8" width="6.421875" style="21" customWidth="1"/>
    <col min="9" max="9" width="20.57421875" style="21" customWidth="1"/>
    <col min="10" max="11" width="20.57421875" style="1" customWidth="1"/>
    <col min="12" max="12" width="6.421875" style="1" customWidth="1"/>
    <col min="13" max="19" width="9.00390625" style="1" hidden="1" customWidth="1"/>
    <col min="20" max="16384" width="9.00390625" style="1" customWidth="1"/>
  </cols>
  <sheetData>
    <row r="1" spans="1:9" ht="19.5" customHeight="1">
      <c r="A1" s="22" t="s">
        <v>31</v>
      </c>
      <c r="B1" s="23"/>
      <c r="C1" s="23"/>
      <c r="D1" s="24"/>
      <c r="E1" s="25"/>
      <c r="F1" s="26"/>
      <c r="G1" s="27"/>
      <c r="H1" s="28"/>
      <c r="I1" s="28"/>
    </row>
    <row r="2" spans="1:11" ht="19.5" customHeight="1">
      <c r="A2" s="29"/>
      <c r="B2" s="30"/>
      <c r="C2" s="30"/>
      <c r="D2" s="30"/>
      <c r="E2" s="31"/>
      <c r="F2" s="26"/>
      <c r="G2" s="30"/>
      <c r="H2" s="30"/>
      <c r="I2" s="30"/>
      <c r="J2" s="32"/>
      <c r="K2" s="32"/>
    </row>
    <row r="3" spans="1:11" ht="19.5" customHeight="1">
      <c r="A3" s="33"/>
      <c r="B3" s="34"/>
      <c r="C3" s="34"/>
      <c r="D3" s="35"/>
      <c r="E3" s="36"/>
      <c r="F3" s="26"/>
      <c r="G3" s="26"/>
      <c r="H3" s="37"/>
      <c r="I3" s="38" t="s">
        <v>0</v>
      </c>
      <c r="K3" s="39"/>
    </row>
    <row r="4" spans="1:11" s="1" customFormat="1" ht="19.5" customHeight="1">
      <c r="A4" s="40"/>
      <c r="B4" s="41"/>
      <c r="C4" s="41"/>
      <c r="D4" s="35"/>
      <c r="E4" s="36"/>
      <c r="H4" s="42"/>
      <c r="I4" s="43" t="s">
        <v>32</v>
      </c>
      <c r="K4" s="44"/>
    </row>
    <row r="5" spans="1:11" s="1" customFormat="1" ht="19.5" customHeight="1">
      <c r="A5" s="40"/>
      <c r="B5" s="41"/>
      <c r="C5" s="41"/>
      <c r="D5" s="35"/>
      <c r="E5" s="36"/>
      <c r="H5" s="45"/>
      <c r="I5" s="43" t="s">
        <v>33</v>
      </c>
      <c r="K5" s="46"/>
    </row>
    <row r="6" spans="1:11" s="1" customFormat="1" ht="19.5" customHeight="1">
      <c r="A6" s="40"/>
      <c r="B6" s="41"/>
      <c r="C6" s="41"/>
      <c r="D6" s="35"/>
      <c r="E6" s="36"/>
      <c r="H6" s="45"/>
      <c r="I6" s="46"/>
      <c r="J6" s="41"/>
      <c r="K6" s="46"/>
    </row>
    <row r="7" spans="1:11" ht="19.5" customHeight="1">
      <c r="A7" s="47"/>
      <c r="B7" s="48"/>
      <c r="C7" s="48"/>
      <c r="D7" s="48"/>
      <c r="E7" s="49"/>
      <c r="F7" s="35"/>
      <c r="G7" s="35"/>
      <c r="H7" s="50"/>
      <c r="I7" s="50"/>
      <c r="J7" s="51"/>
      <c r="K7" s="52"/>
    </row>
    <row r="8" spans="1:11" ht="19.5" customHeight="1">
      <c r="A8" s="30"/>
      <c r="B8" s="30"/>
      <c r="C8" s="30"/>
      <c r="D8" s="30"/>
      <c r="E8" s="30"/>
      <c r="F8" s="30"/>
      <c r="G8" s="30"/>
      <c r="H8" s="53"/>
      <c r="I8" s="53"/>
      <c r="J8" s="53"/>
      <c r="K8" s="54"/>
    </row>
    <row r="9" spans="1:12" ht="33" customHeight="1">
      <c r="A9" s="55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8.75" customHeight="1">
      <c r="A10" s="56" t="s">
        <v>34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9.5" customHeight="1">
      <c r="A11" s="57" t="s">
        <v>35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9" ht="19.5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2:11" ht="19.5" customHeight="1">
      <c r="B13" s="59" t="s">
        <v>36</v>
      </c>
      <c r="C13" s="59"/>
      <c r="D13" s="60"/>
      <c r="E13" s="60"/>
      <c r="F13" s="60"/>
      <c r="G13" s="60"/>
      <c r="H13" s="60"/>
      <c r="I13" s="60"/>
      <c r="J13" s="60"/>
      <c r="K13" s="60"/>
    </row>
    <row r="14" spans="2:11" ht="19.5" customHeight="1">
      <c r="B14" s="61"/>
      <c r="C14" s="61"/>
      <c r="D14" s="62"/>
      <c r="E14" s="62"/>
      <c r="F14" s="62"/>
      <c r="G14" s="62"/>
      <c r="H14" s="62"/>
      <c r="I14" s="62"/>
      <c r="J14" s="63"/>
      <c r="K14" s="63"/>
    </row>
    <row r="15" spans="2:11" ht="19.5" customHeight="1">
      <c r="B15" s="61" t="s">
        <v>37</v>
      </c>
      <c r="C15" s="61"/>
      <c r="D15" s="64"/>
      <c r="E15" s="64"/>
      <c r="F15" s="64"/>
      <c r="G15" s="64"/>
      <c r="H15" s="64"/>
      <c r="I15" s="64"/>
      <c r="J15" s="64"/>
      <c r="K15" s="64"/>
    </row>
    <row r="16" spans="2:11" ht="19.5" customHeight="1">
      <c r="B16" s="59"/>
      <c r="C16" s="59"/>
      <c r="D16" s="64"/>
      <c r="E16" s="64"/>
      <c r="F16" s="64"/>
      <c r="G16" s="64"/>
      <c r="H16" s="64"/>
      <c r="I16" s="64"/>
      <c r="J16" s="64"/>
      <c r="K16" s="64"/>
    </row>
    <row r="17" spans="2:11" ht="19.5" customHeight="1">
      <c r="B17" s="61"/>
      <c r="C17" s="61"/>
      <c r="D17" s="65"/>
      <c r="E17" s="65"/>
      <c r="F17" s="66"/>
      <c r="G17" s="62"/>
      <c r="H17" s="62"/>
      <c r="I17" s="62"/>
      <c r="J17" s="63"/>
      <c r="K17" s="63"/>
    </row>
    <row r="18" spans="2:17" ht="19.5" customHeight="1">
      <c r="B18" s="59" t="s">
        <v>38</v>
      </c>
      <c r="C18" s="59"/>
      <c r="D18" s="67"/>
      <c r="E18" s="67"/>
      <c r="F18" s="67"/>
      <c r="G18" s="67"/>
      <c r="H18" s="67"/>
      <c r="I18" s="67"/>
      <c r="J18" s="67"/>
      <c r="K18" s="67"/>
      <c r="L18" s="26"/>
      <c r="M18" s="26"/>
      <c r="N18" s="26"/>
      <c r="Q18" s="21" t="s">
        <v>39</v>
      </c>
    </row>
    <row r="19" spans="2:17" ht="19.5" customHeight="1">
      <c r="B19" s="61"/>
      <c r="C19" s="61"/>
      <c r="D19" s="68"/>
      <c r="E19" s="68"/>
      <c r="F19" s="68"/>
      <c r="G19" s="68"/>
      <c r="H19" s="68"/>
      <c r="I19" s="68"/>
      <c r="J19" s="68"/>
      <c r="K19" s="68"/>
      <c r="L19" s="26"/>
      <c r="M19" s="26"/>
      <c r="N19" s="26"/>
      <c r="Q19" s="69" t="s">
        <v>40</v>
      </c>
    </row>
    <row r="20" spans="2:18" ht="19.5" customHeight="1">
      <c r="B20" s="59" t="s">
        <v>41</v>
      </c>
      <c r="C20" s="59"/>
      <c r="D20" s="60"/>
      <c r="E20" s="60"/>
      <c r="F20" s="60"/>
      <c r="G20" s="60"/>
      <c r="H20" s="60"/>
      <c r="I20" s="60"/>
      <c r="J20" s="60"/>
      <c r="K20" s="60"/>
      <c r="L20" s="26"/>
      <c r="M20" s="26"/>
      <c r="N20" s="26"/>
      <c r="Q20" s="69" t="s">
        <v>42</v>
      </c>
      <c r="R20" s="70">
        <v>0.1</v>
      </c>
    </row>
    <row r="21" spans="1:18" ht="19.5" customHeight="1">
      <c r="A21" s="58"/>
      <c r="B21" s="71"/>
      <c r="C21" s="71"/>
      <c r="D21" s="62"/>
      <c r="E21" s="62"/>
      <c r="F21" s="62"/>
      <c r="G21" s="62"/>
      <c r="H21" s="62"/>
      <c r="I21" s="62"/>
      <c r="J21" s="72"/>
      <c r="K21" s="72"/>
      <c r="L21" s="26"/>
      <c r="M21" s="26"/>
      <c r="N21" s="26"/>
      <c r="Q21" s="69" t="s">
        <v>43</v>
      </c>
      <c r="R21" s="70">
        <v>0.4</v>
      </c>
    </row>
    <row r="22" spans="1:18" ht="30" customHeight="1">
      <c r="A22" s="58"/>
      <c r="B22" s="59"/>
      <c r="C22" s="59" t="s">
        <v>44</v>
      </c>
      <c r="D22" s="73" t="s">
        <v>39</v>
      </c>
      <c r="E22" s="73"/>
      <c r="F22" s="73"/>
      <c r="G22" s="73"/>
      <c r="H22" s="73"/>
      <c r="I22" s="73"/>
      <c r="J22" s="73"/>
      <c r="K22" s="73"/>
      <c r="L22" s="74"/>
      <c r="M22" s="74"/>
      <c r="N22" s="75">
        <f>IF(D22=Q20,R20,0)+IF(D22=Q21,R21,0)+IF(D22=Q22,R22,0)+IF(D22=Q23,R23,0)</f>
        <v>0</v>
      </c>
      <c r="Q22" s="69" t="s">
        <v>45</v>
      </c>
      <c r="R22" s="70">
        <v>0.8</v>
      </c>
    </row>
    <row r="23" spans="1:18" ht="19.5" customHeight="1">
      <c r="A23" s="76" t="s">
        <v>46</v>
      </c>
      <c r="B23" s="76"/>
      <c r="C23" s="76"/>
      <c r="D23" s="77" t="s">
        <v>47</v>
      </c>
      <c r="E23" s="77"/>
      <c r="F23" s="77"/>
      <c r="G23" s="77"/>
      <c r="H23" s="77"/>
      <c r="I23" s="77"/>
      <c r="J23" s="77"/>
      <c r="K23" s="77"/>
      <c r="L23" s="78"/>
      <c r="M23" s="78"/>
      <c r="N23" s="79"/>
      <c r="Q23" s="80" t="s">
        <v>48</v>
      </c>
      <c r="R23" s="81">
        <v>1</v>
      </c>
    </row>
    <row r="24" spans="1:18" ht="19.5" customHeight="1">
      <c r="A24" s="76"/>
      <c r="B24" s="76"/>
      <c r="C24" s="76"/>
      <c r="D24" s="58"/>
      <c r="E24" s="58"/>
      <c r="F24" s="79"/>
      <c r="G24" s="79"/>
      <c r="H24" s="79"/>
      <c r="I24" s="79"/>
      <c r="J24" s="79"/>
      <c r="K24" s="79"/>
      <c r="L24" s="79"/>
      <c r="M24" s="79"/>
      <c r="N24" s="79"/>
      <c r="Q24"/>
      <c r="R24"/>
    </row>
    <row r="25" spans="1:18" ht="19.5" customHeight="1" hidden="1">
      <c r="A25" s="82"/>
      <c r="B25" s="82"/>
      <c r="C25" s="82"/>
      <c r="D25" s="58"/>
      <c r="E25" s="58"/>
      <c r="F25" s="79"/>
      <c r="G25" s="79"/>
      <c r="H25" s="79"/>
      <c r="I25" s="79"/>
      <c r="J25" s="79"/>
      <c r="K25" s="79"/>
      <c r="L25" s="79"/>
      <c r="M25" s="79"/>
      <c r="N25" s="79"/>
      <c r="Q25" s="83"/>
      <c r="R25" s="84"/>
    </row>
    <row r="26" spans="2:14" ht="19.5" customHeight="1">
      <c r="B26" s="59" t="s">
        <v>49</v>
      </c>
      <c r="C26" s="59"/>
      <c r="D26" s="85"/>
      <c r="E26" s="85"/>
      <c r="F26" s="85"/>
      <c r="G26" s="85"/>
      <c r="H26" s="86"/>
      <c r="I26" s="86"/>
      <c r="J26" s="86"/>
      <c r="K26" s="86"/>
      <c r="L26" s="26"/>
      <c r="M26" s="26"/>
      <c r="N26" s="26"/>
    </row>
    <row r="27" spans="1:17" ht="19.5" customHeight="1" hidden="1">
      <c r="A27" s="87"/>
      <c r="B27" s="87"/>
      <c r="C27" s="87"/>
      <c r="D27" s="58"/>
      <c r="E27" s="58"/>
      <c r="F27" s="88"/>
      <c r="G27" s="88"/>
      <c r="H27" s="88"/>
      <c r="I27" s="88"/>
      <c r="J27" s="88"/>
      <c r="K27" s="88"/>
      <c r="L27" s="88"/>
      <c r="M27" s="35"/>
      <c r="N27" s="26"/>
      <c r="Q27" s="1">
        <f>D22</f>
        <v>0</v>
      </c>
    </row>
    <row r="28" spans="1:12" ht="24.75" customHeight="1">
      <c r="A28" s="89" t="s">
        <v>50</v>
      </c>
      <c r="B28" s="89"/>
      <c r="C28" s="89"/>
      <c r="D28" s="89"/>
      <c r="E28" s="89"/>
      <c r="F28" s="89"/>
      <c r="G28" s="89"/>
      <c r="H28" s="90" t="s">
        <v>51</v>
      </c>
      <c r="I28" s="90"/>
      <c r="J28" s="90"/>
      <c r="K28" s="91"/>
      <c r="L28" s="92" t="s">
        <v>52</v>
      </c>
    </row>
    <row r="29" spans="1:12" ht="24.75" customHeight="1">
      <c r="A29" s="93"/>
      <c r="B29" s="71"/>
      <c r="C29" s="71"/>
      <c r="D29" s="71"/>
      <c r="E29" s="62"/>
      <c r="F29" s="62"/>
      <c r="G29" s="62"/>
      <c r="H29" s="94" t="s">
        <v>53</v>
      </c>
      <c r="I29" s="94"/>
      <c r="J29" s="94"/>
      <c r="K29" s="91"/>
      <c r="L29" s="92" t="s">
        <v>52</v>
      </c>
    </row>
    <row r="30" spans="1:12" ht="24.75" customHeight="1">
      <c r="A30" s="93"/>
      <c r="B30" s="71"/>
      <c r="C30" s="71"/>
      <c r="D30" s="71"/>
      <c r="E30" s="62"/>
      <c r="F30" s="62"/>
      <c r="G30" s="62"/>
      <c r="H30" s="94" t="s">
        <v>54</v>
      </c>
      <c r="I30" s="94"/>
      <c r="J30" s="94"/>
      <c r="K30" s="91"/>
      <c r="L30" s="92" t="s">
        <v>52</v>
      </c>
    </row>
    <row r="31" spans="7:12" ht="24.75" customHeight="1">
      <c r="G31" s="62"/>
      <c r="H31" s="94" t="s">
        <v>55</v>
      </c>
      <c r="I31" s="94"/>
      <c r="J31" s="94"/>
      <c r="K31" s="91"/>
      <c r="L31" s="92" t="s">
        <v>52</v>
      </c>
    </row>
    <row r="32" spans="1:12" ht="24.75" customHeight="1">
      <c r="A32" s="93"/>
      <c r="B32" s="71"/>
      <c r="C32" s="8"/>
      <c r="D32" s="71"/>
      <c r="E32" s="62"/>
      <c r="F32" s="62"/>
      <c r="G32" s="62"/>
      <c r="H32" s="94" t="s">
        <v>56</v>
      </c>
      <c r="I32" s="94"/>
      <c r="J32" s="94"/>
      <c r="K32" s="91"/>
      <c r="L32" s="92" t="s">
        <v>52</v>
      </c>
    </row>
    <row r="33" spans="1:12" ht="24.75" customHeight="1">
      <c r="A33" s="93"/>
      <c r="B33" s="71"/>
      <c r="C33" s="8"/>
      <c r="D33" s="71"/>
      <c r="E33" s="62"/>
      <c r="F33" s="62"/>
      <c r="G33" s="62"/>
      <c r="H33" s="94" t="s">
        <v>57</v>
      </c>
      <c r="I33" s="94"/>
      <c r="J33" s="94"/>
      <c r="K33" s="91"/>
      <c r="L33" s="92" t="s">
        <v>52</v>
      </c>
    </row>
    <row r="34" spans="1:12" ht="24.75" customHeight="1">
      <c r="A34" s="93"/>
      <c r="B34" s="71"/>
      <c r="C34" s="8"/>
      <c r="D34" s="8"/>
      <c r="E34" s="63"/>
      <c r="F34" s="62"/>
      <c r="G34" s="62"/>
      <c r="H34" s="94" t="s">
        <v>58</v>
      </c>
      <c r="I34" s="94"/>
      <c r="J34" s="94"/>
      <c r="K34" s="91"/>
      <c r="L34" s="92" t="s">
        <v>52</v>
      </c>
    </row>
    <row r="35" spans="1:12" ht="24.75" customHeight="1">
      <c r="A35" s="93"/>
      <c r="B35" s="71"/>
      <c r="C35" s="8"/>
      <c r="D35" s="8"/>
      <c r="E35" s="63"/>
      <c r="F35" s="62"/>
      <c r="G35" s="62"/>
      <c r="H35" s="94" t="s">
        <v>59</v>
      </c>
      <c r="I35" s="94"/>
      <c r="J35" s="94"/>
      <c r="K35" s="95"/>
      <c r="L35" s="92" t="s">
        <v>52</v>
      </c>
    </row>
    <row r="36" spans="1:12" ht="19.5" customHeight="1">
      <c r="A36" s="58"/>
      <c r="B36" s="58"/>
      <c r="F36" s="58"/>
      <c r="G36" s="58"/>
      <c r="H36" s="58"/>
      <c r="I36" s="58"/>
      <c r="J36" s="96"/>
      <c r="K36" s="96"/>
      <c r="L36" s="96"/>
    </row>
    <row r="37" spans="1:12" ht="38.25" customHeight="1">
      <c r="A37" s="58"/>
      <c r="B37" s="58"/>
      <c r="C37" s="96"/>
      <c r="D37" s="58"/>
      <c r="E37" s="58"/>
      <c r="F37" s="58"/>
      <c r="H37" s="58"/>
      <c r="I37" s="97" t="s">
        <v>60</v>
      </c>
      <c r="J37" s="97" t="s">
        <v>61</v>
      </c>
      <c r="K37" s="97" t="s">
        <v>62</v>
      </c>
      <c r="L37" s="96"/>
    </row>
    <row r="38" spans="1:11" ht="30" customHeight="1">
      <c r="A38" s="58"/>
      <c r="B38" s="98" t="s">
        <v>63</v>
      </c>
      <c r="C38" s="98"/>
      <c r="D38" s="98"/>
      <c r="E38" s="98"/>
      <c r="F38" s="99">
        <f aca="true" t="shared" si="0" ref="F38:F39">I38+J38+K38</f>
        <v>0</v>
      </c>
      <c r="G38" s="99"/>
      <c r="H38" s="100" t="s">
        <v>64</v>
      </c>
      <c r="I38" s="101">
        <f>'F.1-URB'!F60</f>
        <v>0</v>
      </c>
      <c r="J38" s="102">
        <f>'F.2-URB'!F60</f>
        <v>0</v>
      </c>
      <c r="K38" s="103">
        <f>'F.3-URB'!F60</f>
        <v>0</v>
      </c>
    </row>
    <row r="39" spans="1:11" ht="30" customHeight="1">
      <c r="A39" s="58"/>
      <c r="B39" s="98" t="s">
        <v>65</v>
      </c>
      <c r="C39" s="98"/>
      <c r="D39" s="98"/>
      <c r="E39" s="98"/>
      <c r="F39" s="99">
        <f t="shared" si="0"/>
        <v>0</v>
      </c>
      <c r="G39" s="99"/>
      <c r="H39" s="100"/>
      <c r="I39" s="104">
        <f>'F.1-URB'!G60</f>
        <v>0</v>
      </c>
      <c r="J39" s="105">
        <f>'F.2-URB'!G60</f>
        <v>0</v>
      </c>
      <c r="K39" s="106">
        <f>'F.3-URB'!G60</f>
        <v>0</v>
      </c>
    </row>
    <row r="40" spans="1:11" ht="30" customHeight="1">
      <c r="A40" s="58"/>
      <c r="B40" s="98" t="s">
        <v>66</v>
      </c>
      <c r="C40" s="98"/>
      <c r="D40" s="98"/>
      <c r="E40" s="98"/>
      <c r="F40" s="99">
        <f>I40+J40</f>
        <v>0</v>
      </c>
      <c r="G40" s="99"/>
      <c r="H40" s="100"/>
      <c r="I40" s="107">
        <f>SUM('F.4-C.C.'!I69:J71)</f>
        <v>0</v>
      </c>
      <c r="J40" s="108">
        <f>SUM('F.5-C.C.'!I69:J71)</f>
        <v>0</v>
      </c>
      <c r="K40" s="108"/>
    </row>
    <row r="41" spans="1:9" ht="19.5" customHeight="1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30" customHeight="1">
      <c r="A42" s="1"/>
      <c r="B42" s="109" t="s">
        <v>67</v>
      </c>
      <c r="C42" s="109"/>
      <c r="D42" s="109"/>
      <c r="E42" s="109"/>
      <c r="F42" s="110">
        <f>F38+F39+F40</f>
        <v>0</v>
      </c>
      <c r="G42" s="110"/>
      <c r="I42" s="58"/>
    </row>
    <row r="43" spans="1:12" ht="11.25" customHeight="1">
      <c r="A43" s="63"/>
      <c r="B43" s="63"/>
      <c r="C43" s="63"/>
      <c r="D43" s="62"/>
      <c r="E43" s="63"/>
      <c r="F43" s="63"/>
      <c r="G43" s="63"/>
      <c r="H43" s="63"/>
      <c r="I43" s="62"/>
      <c r="J43" s="63"/>
      <c r="K43" s="63"/>
      <c r="L43" s="63"/>
    </row>
    <row r="44" spans="1:12" ht="19.5" customHeight="1">
      <c r="A44" s="63" t="s">
        <v>68</v>
      </c>
      <c r="B44" s="63"/>
      <c r="C44" s="63"/>
      <c r="D44" s="62"/>
      <c r="E44"/>
      <c r="F44" s="111">
        <f>1+'F.1-URB'!F64+'F.2-URB'!F64+'F.3-URB'!F64+'F.4-C.C.'!I74+'F.5-C.C.'!I74</f>
        <v>1</v>
      </c>
      <c r="G44" s="63" t="s">
        <v>69</v>
      </c>
      <c r="H44" s="63"/>
      <c r="I44" s="62"/>
      <c r="J44" s="63"/>
      <c r="K44" s="63"/>
      <c r="L44" s="63"/>
    </row>
    <row r="45" spans="1:12" ht="19.5" customHeight="1">
      <c r="A45" s="112" t="s">
        <v>70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1:12" ht="9" customHeight="1">
      <c r="A46" s="63"/>
      <c r="B46" s="63"/>
      <c r="C46" s="63"/>
      <c r="D46" s="62"/>
      <c r="E46" s="63"/>
      <c r="F46" s="63"/>
      <c r="G46" s="63"/>
      <c r="H46" s="63"/>
      <c r="I46" s="62"/>
      <c r="J46" s="63"/>
      <c r="K46" s="63"/>
      <c r="L46" s="63"/>
    </row>
    <row r="47" spans="1:16" ht="19.5" customHeight="1">
      <c r="A47" s="113" t="s">
        <v>71</v>
      </c>
      <c r="B47" s="114"/>
      <c r="C47" s="114"/>
      <c r="D47" s="62"/>
      <c r="E47" s="62"/>
      <c r="F47" s="62"/>
      <c r="G47" s="62"/>
      <c r="H47" s="62"/>
      <c r="I47" s="62"/>
      <c r="J47" s="63"/>
      <c r="K47" s="63"/>
      <c r="L47" s="63"/>
      <c r="O47" s="26"/>
      <c r="P47" s="26"/>
    </row>
    <row r="48" spans="1:16" ht="19.5" customHeight="1">
      <c r="A48" s="62"/>
      <c r="B48" s="62"/>
      <c r="C48" s="62"/>
      <c r="D48" s="62"/>
      <c r="E48" s="62"/>
      <c r="F48" s="62"/>
      <c r="G48" s="62"/>
      <c r="H48" s="62"/>
      <c r="I48" s="62"/>
      <c r="J48" s="63"/>
      <c r="K48" s="63"/>
      <c r="L48" s="63"/>
      <c r="O48" s="26"/>
      <c r="P48" s="26"/>
    </row>
    <row r="49" spans="1:16" ht="19.5" customHeight="1">
      <c r="A49" s="71" t="s">
        <v>72</v>
      </c>
      <c r="B49" s="62"/>
      <c r="C49" s="62"/>
      <c r="D49" s="62"/>
      <c r="E49" s="62"/>
      <c r="F49" s="62"/>
      <c r="G49" s="62"/>
      <c r="H49" s="62"/>
      <c r="I49" s="62"/>
      <c r="J49" s="63"/>
      <c r="K49" s="63"/>
      <c r="L49" s="63"/>
      <c r="O49" s="26"/>
      <c r="P49" s="26"/>
    </row>
    <row r="50" spans="1:16" ht="19.5" customHeight="1">
      <c r="A50" s="115"/>
      <c r="B50" s="115"/>
      <c r="C50" s="115"/>
      <c r="D50" s="62"/>
      <c r="E50" s="62"/>
      <c r="F50" s="62"/>
      <c r="G50" s="62"/>
      <c r="H50" s="62"/>
      <c r="I50" s="62"/>
      <c r="J50" s="63"/>
      <c r="K50" s="63"/>
      <c r="L50" s="63"/>
      <c r="O50" s="26"/>
      <c r="P50" s="26"/>
    </row>
    <row r="51" spans="1:16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3"/>
      <c r="K51" s="63"/>
      <c r="L51" s="63"/>
      <c r="O51" s="26"/>
      <c r="P51" s="26"/>
    </row>
    <row r="52" spans="1:16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3"/>
      <c r="K52" s="63"/>
      <c r="L52" s="63"/>
      <c r="O52" s="26"/>
      <c r="P52" s="26"/>
    </row>
    <row r="53" spans="1:16" ht="11.25" customHeight="1">
      <c r="A53" s="116" t="s">
        <v>73</v>
      </c>
      <c r="B53" s="116"/>
      <c r="C53" s="117">
        <f>D20</f>
        <v>0</v>
      </c>
      <c r="D53" s="117"/>
      <c r="E53" s="117"/>
      <c r="F53" s="116" t="s">
        <v>74</v>
      </c>
      <c r="G53" s="116"/>
      <c r="H53" s="118"/>
      <c r="I53" s="118"/>
      <c r="J53" s="118"/>
      <c r="K53" s="21" t="s">
        <v>75</v>
      </c>
      <c r="L53" s="119"/>
      <c r="O53" s="26"/>
      <c r="P53" s="26"/>
    </row>
    <row r="54" spans="1:16" ht="5.25" customHeight="1">
      <c r="A54" s="120" t="s">
        <v>76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O54" s="26"/>
      <c r="P54" s="26"/>
    </row>
    <row r="55" spans="1:16" ht="19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O55" s="26"/>
      <c r="P55" s="26"/>
    </row>
    <row r="56" spans="1:16" ht="11.2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O56" s="26"/>
      <c r="P56" s="26"/>
    </row>
    <row r="57" spans="1:16" ht="19.5" customHeight="1">
      <c r="A57" s="71" t="s">
        <v>77</v>
      </c>
      <c r="B57" s="62"/>
      <c r="C57" s="62"/>
      <c r="D57" s="62"/>
      <c r="E57" s="62"/>
      <c r="F57" s="62"/>
      <c r="G57" s="62"/>
      <c r="H57" s="62"/>
      <c r="I57" s="62"/>
      <c r="J57" s="63"/>
      <c r="K57" s="63"/>
      <c r="L57" s="63"/>
      <c r="O57" s="26"/>
      <c r="P57" s="26"/>
    </row>
    <row r="58" spans="1:16" ht="19.5" customHeight="1">
      <c r="A58" s="115"/>
      <c r="B58" s="115"/>
      <c r="C58" s="115"/>
      <c r="D58" s="62"/>
      <c r="E58" s="116" t="s">
        <v>78</v>
      </c>
      <c r="G58" s="62"/>
      <c r="H58" s="62"/>
      <c r="I58" s="62"/>
      <c r="J58" s="63"/>
      <c r="K58" s="63"/>
      <c r="L58" s="63"/>
      <c r="O58" s="26"/>
      <c r="P58" s="2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selectLockedCells="1" selectUnlockedCells="1"/>
  <mergeCells count="43">
    <mergeCell ref="J2:K2"/>
    <mergeCell ref="A9:L9"/>
    <mergeCell ref="A10:L10"/>
    <mergeCell ref="A11:L11"/>
    <mergeCell ref="B13:C13"/>
    <mergeCell ref="D13:K13"/>
    <mergeCell ref="B15:C15"/>
    <mergeCell ref="D15:K16"/>
    <mergeCell ref="B18:C18"/>
    <mergeCell ref="D18:K18"/>
    <mergeCell ref="D19:K19"/>
    <mergeCell ref="B20:C20"/>
    <mergeCell ref="D20:K20"/>
    <mergeCell ref="D22:K22"/>
    <mergeCell ref="A23:C24"/>
    <mergeCell ref="D23:K23"/>
    <mergeCell ref="B26:C26"/>
    <mergeCell ref="D26:G26"/>
    <mergeCell ref="A28:G28"/>
    <mergeCell ref="H28:J28"/>
    <mergeCell ref="H29:J29"/>
    <mergeCell ref="H30:J30"/>
    <mergeCell ref="H31:J31"/>
    <mergeCell ref="H32:J32"/>
    <mergeCell ref="H33:J33"/>
    <mergeCell ref="H34:J34"/>
    <mergeCell ref="H35:J35"/>
    <mergeCell ref="B38:E38"/>
    <mergeCell ref="F38:G38"/>
    <mergeCell ref="H38:H40"/>
    <mergeCell ref="B39:E39"/>
    <mergeCell ref="F39:G39"/>
    <mergeCell ref="B40:E40"/>
    <mergeCell ref="F40:G40"/>
    <mergeCell ref="J40:K40"/>
    <mergeCell ref="B42:E42"/>
    <mergeCell ref="F42:G42"/>
    <mergeCell ref="A45:L45"/>
    <mergeCell ref="B47:C47"/>
    <mergeCell ref="C53:E53"/>
    <mergeCell ref="F53:G53"/>
    <mergeCell ref="H53:J53"/>
    <mergeCell ref="A54:L55"/>
  </mergeCells>
  <dataValidations count="4">
    <dataValidation operator="equal" allowBlank="1" showErrorMessage="1" sqref="Q18:Q23">
      <formula1>0</formula1>
    </dataValidation>
    <dataValidation type="list" operator="equal" showErrorMessage="1" sqref="D22">
      <formula1>Frostespizio!$Q$18:$Q$23</formula1>
    </dataValidation>
    <dataValidation type="list" operator="equal" showErrorMessage="1" sqref="E22:K22">
      <formula1>$Q$18:$Q$24</formula1>
    </dataValidation>
    <dataValidation type="list" operator="equal" allowBlank="1" showErrorMessage="1" sqref="M22">
      <formula1>L21:L21</formula1>
    </dataValidation>
  </dataValidations>
  <printOptions horizontalCentered="1"/>
  <pageMargins left="0.39375" right="0.39375" top="0.5666666666666667" bottom="0.7888888888888889" header="0.5118055555555555" footer="0.5118055555555555"/>
  <pageSetup fitToHeight="1" fitToWidth="1" horizontalDpi="300" verticalDpi="300" orientation="portrait" paperSize="9"/>
  <headerFooter alignWithMargins="0">
    <oddFooter>&amp;L&amp;12Prospetto autocalcolo contributi - agg. 2024&amp;C&amp;12&amp;P di &amp;N&amp;R&amp;12Comune di Firenze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view="pageBreakPreview" zoomScale="95" zoomScaleSheetLayoutView="95" workbookViewId="0" topLeftCell="A1">
      <selection activeCell="A7" sqref="A7"/>
    </sheetView>
  </sheetViews>
  <sheetFormatPr defaultColWidth="8.00390625" defaultRowHeight="49.5" customHeight="1"/>
  <cols>
    <col min="1" max="1" width="61.7109375" style="21" customWidth="1"/>
    <col min="2" max="4" width="12.57421875" style="21" customWidth="1"/>
    <col min="5" max="5" width="17.140625" style="21" customWidth="1"/>
    <col min="6" max="7" width="12.57421875" style="21" customWidth="1"/>
    <col min="8" max="9" width="9.00390625" style="21" hidden="1" customWidth="1"/>
    <col min="10" max="14" width="9.00390625" style="1" hidden="1" customWidth="1"/>
    <col min="15" max="15" width="63.00390625" style="1" hidden="1" customWidth="1"/>
    <col min="16" max="16384" width="9.00390625" style="1" customWidth="1"/>
  </cols>
  <sheetData>
    <row r="1" spans="1:11" ht="39.75" customHeight="1">
      <c r="A1" s="121" t="s">
        <v>79</v>
      </c>
      <c r="B1" s="121"/>
      <c r="C1" s="121"/>
      <c r="D1" s="121"/>
      <c r="E1" s="121"/>
      <c r="F1" s="121"/>
      <c r="G1" s="121"/>
      <c r="H1" s="116"/>
      <c r="I1" s="116"/>
      <c r="J1" s="122"/>
      <c r="K1" s="122"/>
    </row>
    <row r="2" spans="1:11" ht="21" customHeight="1">
      <c r="A2" s="123" t="s">
        <v>80</v>
      </c>
      <c r="B2" s="123"/>
      <c r="C2" s="123"/>
      <c r="D2" s="123"/>
      <c r="E2" s="123"/>
      <c r="F2" s="123"/>
      <c r="G2" s="123"/>
      <c r="H2" s="116"/>
      <c r="I2" s="116"/>
      <c r="J2" s="122"/>
      <c r="K2" s="122"/>
    </row>
    <row r="3" spans="1:11" ht="13.5" customHeight="1">
      <c r="A3" s="35"/>
      <c r="B3" s="35"/>
      <c r="C3" s="35"/>
      <c r="D3" s="35"/>
      <c r="E3" s="35"/>
      <c r="F3" s="35"/>
      <c r="G3" s="35"/>
      <c r="H3" s="116"/>
      <c r="I3" s="116"/>
      <c r="J3" s="122"/>
      <c r="K3" s="122"/>
    </row>
    <row r="4" spans="1:9" ht="16.5" customHeight="1">
      <c r="A4" s="124" t="s">
        <v>81</v>
      </c>
      <c r="B4" s="124"/>
      <c r="C4" s="124"/>
      <c r="D4" s="124"/>
      <c r="E4" s="124"/>
      <c r="F4" s="124"/>
      <c r="G4" s="124"/>
      <c r="I4" s="116"/>
    </row>
    <row r="5" spans="1:9" ht="24" customHeight="1">
      <c r="A5" s="125" t="s">
        <v>82</v>
      </c>
      <c r="B5" s="125"/>
      <c r="C5" s="125"/>
      <c r="D5" s="125"/>
      <c r="E5" s="125"/>
      <c r="F5" s="125"/>
      <c r="G5" s="125"/>
      <c r="I5" s="116"/>
    </row>
    <row r="6" spans="1:9" ht="14.25" customHeight="1">
      <c r="A6" s="126" t="s">
        <v>83</v>
      </c>
      <c r="B6" s="126"/>
      <c r="C6" s="126"/>
      <c r="D6" s="126"/>
      <c r="E6" s="126"/>
      <c r="F6" s="126"/>
      <c r="G6" s="126"/>
      <c r="I6" s="116"/>
    </row>
    <row r="7" spans="1:7" ht="30" customHeight="1">
      <c r="A7" s="127" t="s">
        <v>84</v>
      </c>
      <c r="B7" s="127"/>
      <c r="C7" s="127"/>
      <c r="D7" s="127"/>
      <c r="E7" s="127"/>
      <c r="F7" s="127"/>
      <c r="G7" s="127"/>
    </row>
    <row r="8" spans="1:7" ht="12.75" customHeight="1">
      <c r="A8" s="47"/>
      <c r="B8" s="48"/>
      <c r="C8" s="48"/>
      <c r="D8" s="48"/>
      <c r="E8" s="48"/>
      <c r="F8" s="48"/>
      <c r="G8" s="49"/>
    </row>
    <row r="9" ht="12.75" customHeight="1" hidden="1">
      <c r="O9" s="1" t="s">
        <v>84</v>
      </c>
    </row>
    <row r="10" ht="29.25" customHeight="1" hidden="1">
      <c r="O10" s="128" t="s">
        <v>85</v>
      </c>
    </row>
    <row r="11" ht="14.25" customHeight="1" hidden="1">
      <c r="O11" s="129" t="s">
        <v>86</v>
      </c>
    </row>
    <row r="12" ht="14.25" customHeight="1" hidden="1">
      <c r="O12" s="129" t="s">
        <v>87</v>
      </c>
    </row>
    <row r="13" spans="15:19" ht="28.5" customHeight="1" hidden="1">
      <c r="O13" s="129" t="s">
        <v>88</v>
      </c>
      <c r="S13" s="130"/>
    </row>
    <row r="14" ht="42.75" customHeight="1" hidden="1">
      <c r="O14" s="129" t="s">
        <v>89</v>
      </c>
    </row>
    <row r="15" ht="28.5" customHeight="1" hidden="1">
      <c r="O15" s="129" t="s">
        <v>90</v>
      </c>
    </row>
    <row r="16" ht="28.5" customHeight="1" hidden="1">
      <c r="O16" s="129" t="s">
        <v>91</v>
      </c>
    </row>
    <row r="17" ht="12.75" customHeight="1" hidden="1"/>
    <row r="18" ht="49.5" customHeight="1" hidden="1"/>
    <row r="19" ht="49.5" customHeight="1" hidden="1"/>
    <row r="20" ht="49.5" customHeight="1" hidden="1"/>
    <row r="21" spans="1:7" ht="60" customHeight="1" hidden="1">
      <c r="A21" s="131"/>
      <c r="B21" s="131"/>
      <c r="C21" s="131"/>
      <c r="D21" s="131"/>
      <c r="E21" s="131"/>
      <c r="F21" s="131"/>
      <c r="G21" s="131"/>
    </row>
    <row r="22" spans="1:7" ht="16.5" customHeight="1">
      <c r="A22" s="124" t="s">
        <v>92</v>
      </c>
      <c r="B22" s="124"/>
      <c r="C22" s="124"/>
      <c r="D22" s="124" t="s">
        <v>39</v>
      </c>
      <c r="E22" s="124"/>
      <c r="F22" s="124"/>
      <c r="G22" s="124"/>
    </row>
    <row r="23" spans="1:7" ht="24" customHeight="1">
      <c r="A23" s="125">
        <f>IF(A7="Mutamento della destinazione d'uso agricola di edifici rurali (art. 45 comma 3 L.R. 1/05)","VOLUME/SUL DA ASSOGGETTARE AGLI ONERI VERDI","VOL./S.U.L DA ASSOGGETTARE AGLI ONERI DI URBANIZZAZIONE")</f>
        <v>0</v>
      </c>
      <c r="B23" s="125"/>
      <c r="C23" s="125"/>
      <c r="D23" s="125"/>
      <c r="E23" s="125"/>
      <c r="F23" s="125"/>
      <c r="G23" s="125"/>
    </row>
    <row r="24" spans="1:9" ht="30" customHeight="1">
      <c r="A24" s="132" t="s">
        <v>93</v>
      </c>
      <c r="B24" s="133"/>
      <c r="C24" s="133"/>
      <c r="D24" s="134"/>
      <c r="E24" s="135" t="s">
        <v>94</v>
      </c>
      <c r="F24" s="135" t="s">
        <v>95</v>
      </c>
      <c r="G24" s="136" t="s">
        <v>96</v>
      </c>
      <c r="I24" s="137" t="s">
        <v>97</v>
      </c>
    </row>
    <row r="25" spans="1:9" ht="24.75" customHeight="1">
      <c r="A25" s="138"/>
      <c r="B25" s="139"/>
      <c r="C25" s="139"/>
      <c r="D25" s="140"/>
      <c r="E25" s="141" t="s">
        <v>98</v>
      </c>
      <c r="F25" s="142" t="s">
        <v>99</v>
      </c>
      <c r="G25" s="143" t="s">
        <v>100</v>
      </c>
      <c r="I25" s="137"/>
    </row>
    <row r="26" spans="1:9" ht="24.75" customHeight="1">
      <c r="A26" s="144" t="s">
        <v>101</v>
      </c>
      <c r="B26" s="145"/>
      <c r="C26" s="145"/>
      <c r="D26" s="146"/>
      <c r="E26" s="147"/>
      <c r="F26" s="148">
        <v>3</v>
      </c>
      <c r="G26" s="149">
        <f>E26*F26</f>
        <v>0</v>
      </c>
      <c r="I26" s="150">
        <f aca="true" t="shared" si="0" ref="I26:I34">IF(E26&gt;0,"X",0)</f>
        <v>0</v>
      </c>
    </row>
    <row r="27" spans="1:9" ht="24.75" customHeight="1">
      <c r="A27" s="144" t="s">
        <v>102</v>
      </c>
      <c r="B27" s="145"/>
      <c r="C27" s="145"/>
      <c r="D27" s="146"/>
      <c r="E27" s="147"/>
      <c r="F27" s="148"/>
      <c r="G27" s="149"/>
      <c r="I27" s="150">
        <f t="shared" si="0"/>
        <v>0</v>
      </c>
    </row>
    <row r="28" spans="1:9" ht="24.75" customHeight="1">
      <c r="A28" s="144" t="s">
        <v>103</v>
      </c>
      <c r="B28" s="145"/>
      <c r="C28" s="145"/>
      <c r="D28" s="146"/>
      <c r="E28" s="147"/>
      <c r="F28" s="148"/>
      <c r="G28" s="149"/>
      <c r="I28" s="150">
        <f t="shared" si="0"/>
        <v>0</v>
      </c>
    </row>
    <row r="29" spans="1:9" ht="24.75" customHeight="1">
      <c r="A29" s="151" t="s">
        <v>104</v>
      </c>
      <c r="B29" s="145"/>
      <c r="C29" s="145"/>
      <c r="D29" s="146"/>
      <c r="E29" s="147"/>
      <c r="F29" s="148">
        <v>3.5</v>
      </c>
      <c r="G29" s="149">
        <f aca="true" t="shared" si="1" ref="G29:G32">E29*F29</f>
        <v>0</v>
      </c>
      <c r="I29" s="150">
        <f t="shared" si="0"/>
        <v>0</v>
      </c>
    </row>
    <row r="30" spans="1:9" ht="24.75" customHeight="1">
      <c r="A30" s="144" t="s">
        <v>105</v>
      </c>
      <c r="B30" s="145"/>
      <c r="C30" s="145"/>
      <c r="D30" s="146"/>
      <c r="E30" s="147"/>
      <c r="F30" s="148">
        <v>3</v>
      </c>
      <c r="G30" s="149">
        <f t="shared" si="1"/>
        <v>0</v>
      </c>
      <c r="I30" s="150">
        <f t="shared" si="0"/>
        <v>0</v>
      </c>
    </row>
    <row r="31" spans="1:9" ht="24.75" customHeight="1">
      <c r="A31" s="144" t="s">
        <v>106</v>
      </c>
      <c r="B31" s="145"/>
      <c r="C31" s="145"/>
      <c r="D31" s="146"/>
      <c r="E31" s="147"/>
      <c r="F31" s="148">
        <v>3</v>
      </c>
      <c r="G31" s="149">
        <f t="shared" si="1"/>
        <v>0</v>
      </c>
      <c r="I31" s="150">
        <f t="shared" si="0"/>
        <v>0</v>
      </c>
    </row>
    <row r="32" spans="1:9" ht="24.75" customHeight="1">
      <c r="A32" s="151" t="s">
        <v>107</v>
      </c>
      <c r="B32" s="145"/>
      <c r="C32" s="145"/>
      <c r="D32" s="146"/>
      <c r="E32" s="147"/>
      <c r="F32" s="148">
        <v>3</v>
      </c>
      <c r="G32" s="149">
        <f t="shared" si="1"/>
        <v>0</v>
      </c>
      <c r="I32" s="150">
        <f t="shared" si="0"/>
        <v>0</v>
      </c>
    </row>
    <row r="33" spans="1:9" ht="24.75" customHeight="1">
      <c r="A33" s="144" t="s">
        <v>108</v>
      </c>
      <c r="B33" s="145"/>
      <c r="C33" s="145"/>
      <c r="D33" s="146"/>
      <c r="E33" s="147"/>
      <c r="F33" s="148"/>
      <c r="G33" s="149"/>
      <c r="I33" s="150">
        <f t="shared" si="0"/>
        <v>0</v>
      </c>
    </row>
    <row r="34" spans="1:9" ht="24.75" customHeight="1">
      <c r="A34" s="152" t="s">
        <v>109</v>
      </c>
      <c r="B34" s="153"/>
      <c r="C34" s="153"/>
      <c r="D34" s="154"/>
      <c r="E34" s="155"/>
      <c r="F34" s="156"/>
      <c r="G34" s="157"/>
      <c r="I34" s="150">
        <f t="shared" si="0"/>
        <v>0</v>
      </c>
    </row>
    <row r="35" ht="16.5" customHeight="1"/>
    <row r="36" spans="1:7" ht="16.5" customHeight="1">
      <c r="A36" s="124" t="s">
        <v>110</v>
      </c>
      <c r="B36" s="124"/>
      <c r="C36" s="124"/>
      <c r="D36" s="124"/>
      <c r="E36" s="124"/>
      <c r="F36" s="124"/>
      <c r="G36" s="124"/>
    </row>
    <row r="37" spans="1:10" ht="24" customHeight="1">
      <c r="A37" s="158">
        <f>IF(A7="Mutamento della destinazione d'uso agricola di edifici rurali (art. 45 comma 3 L.R. 1/05)","DETERMINAZIONE ONERI VERDI","DETERMINAZIONE ONERI DI URBANIZZAZIONE")</f>
        <v>0</v>
      </c>
      <c r="B37" s="158"/>
      <c r="C37" s="158"/>
      <c r="D37" s="158"/>
      <c r="E37" s="158"/>
      <c r="F37" s="158"/>
      <c r="G37" s="158"/>
      <c r="H37" s="159"/>
      <c r="I37" s="159"/>
      <c r="J37" s="51"/>
    </row>
    <row r="38" spans="1:10" ht="18" customHeight="1">
      <c r="A38" s="160" t="s">
        <v>93</v>
      </c>
      <c r="B38" s="135" t="s">
        <v>94</v>
      </c>
      <c r="C38" s="161" t="s">
        <v>111</v>
      </c>
      <c r="D38" s="161"/>
      <c r="E38" s="135" t="s">
        <v>112</v>
      </c>
      <c r="F38" s="136" t="s">
        <v>113</v>
      </c>
      <c r="G38" s="136"/>
      <c r="H38" s="116"/>
      <c r="I38" s="116"/>
      <c r="J38" s="122"/>
    </row>
    <row r="39" spans="1:10" ht="14.25" customHeight="1">
      <c r="A39" s="162"/>
      <c r="B39" s="163"/>
      <c r="C39" s="163"/>
      <c r="D39" s="163"/>
      <c r="E39" s="164" t="s">
        <v>114</v>
      </c>
      <c r="F39" s="163"/>
      <c r="G39" s="165"/>
      <c r="H39" s="116"/>
      <c r="I39" s="116"/>
      <c r="J39" s="122"/>
    </row>
    <row r="40" spans="1:10" ht="27" customHeight="1">
      <c r="A40" s="166"/>
      <c r="B40" s="142" t="s">
        <v>115</v>
      </c>
      <c r="C40" s="142" t="s">
        <v>116</v>
      </c>
      <c r="D40" s="142" t="s">
        <v>117</v>
      </c>
      <c r="E40" s="164"/>
      <c r="F40" s="142" t="s">
        <v>116</v>
      </c>
      <c r="G40" s="143" t="s">
        <v>117</v>
      </c>
      <c r="H40" s="116"/>
      <c r="I40" s="116"/>
      <c r="J40" s="122"/>
    </row>
    <row r="41" spans="1:10" ht="19.5" customHeight="1">
      <c r="A41" s="167" t="s">
        <v>101</v>
      </c>
      <c r="B41" s="168">
        <f>G26</f>
        <v>0</v>
      </c>
      <c r="C41" s="169">
        <f>'Non stampare 1a'!B$38</f>
        <v>0</v>
      </c>
      <c r="D41" s="169">
        <f>'Non stampare 1a'!C$38</f>
        <v>0</v>
      </c>
      <c r="E41" s="170"/>
      <c r="F41" s="171">
        <f>B41*C41</f>
        <v>0</v>
      </c>
      <c r="G41" s="172">
        <f>B41*D41</f>
        <v>0</v>
      </c>
      <c r="H41" s="116"/>
      <c r="I41" s="116"/>
      <c r="J41" s="122"/>
    </row>
    <row r="42" spans="1:10" ht="19.5" customHeight="1">
      <c r="A42" s="173"/>
      <c r="B42" s="168"/>
      <c r="C42" s="169"/>
      <c r="D42" s="169"/>
      <c r="E42" s="174"/>
      <c r="F42" s="174"/>
      <c r="G42" s="175"/>
      <c r="H42" s="116"/>
      <c r="I42" s="116"/>
      <c r="J42" s="122"/>
    </row>
    <row r="43" spans="1:10" ht="19.5" customHeight="1">
      <c r="A43" s="167" t="s">
        <v>102</v>
      </c>
      <c r="B43" s="176">
        <f>E27</f>
        <v>0</v>
      </c>
      <c r="C43" s="169">
        <f>'Non stampare 1a'!D$38</f>
        <v>0</v>
      </c>
      <c r="D43" s="169">
        <f>'Non stampare 1a'!E$38</f>
        <v>0</v>
      </c>
      <c r="E43" s="177"/>
      <c r="F43" s="178">
        <f>B43*C43</f>
        <v>0</v>
      </c>
      <c r="G43" s="179">
        <f>B43*D43</f>
        <v>0</v>
      </c>
      <c r="H43" s="116"/>
      <c r="I43" s="116"/>
      <c r="J43" s="122"/>
    </row>
    <row r="44" spans="1:10" ht="19.5" customHeight="1">
      <c r="A44" s="173"/>
      <c r="B44" s="176"/>
      <c r="C44" s="169"/>
      <c r="D44" s="169"/>
      <c r="E44" s="180">
        <f>IF(E43="x","maggiorazione 50% -&gt;"," ")</f>
        <v>0</v>
      </c>
      <c r="F44" s="181">
        <f>IF(E43="X",B43*C43*0.5,0)</f>
        <v>0</v>
      </c>
      <c r="G44" s="182">
        <f>IF(E43="X",B43*D43*0.5,0)</f>
        <v>0</v>
      </c>
      <c r="H44" s="116"/>
      <c r="I44" s="116"/>
      <c r="J44" s="122"/>
    </row>
    <row r="45" spans="1:10" ht="19.5" customHeight="1">
      <c r="A45" s="167" t="s">
        <v>103</v>
      </c>
      <c r="B45" s="168">
        <f>E28</f>
        <v>0</v>
      </c>
      <c r="C45" s="169">
        <f>'Non stampare 1a'!F$38</f>
        <v>0</v>
      </c>
      <c r="D45" s="169">
        <f>'Non stampare 1a'!G$38</f>
        <v>0</v>
      </c>
      <c r="E45" s="177"/>
      <c r="F45" s="178">
        <f>B45*C45</f>
        <v>0</v>
      </c>
      <c r="G45" s="179">
        <f>B45*D45</f>
        <v>0</v>
      </c>
      <c r="H45" s="116"/>
      <c r="I45" s="116"/>
      <c r="J45" s="122"/>
    </row>
    <row r="46" spans="1:10" ht="19.5" customHeight="1">
      <c r="A46" s="173"/>
      <c r="B46" s="168"/>
      <c r="C46" s="169"/>
      <c r="D46" s="169"/>
      <c r="E46" s="180">
        <f>IF(E45="x","maggiorazione 50% -&gt;"," ")</f>
        <v>0</v>
      </c>
      <c r="F46" s="181">
        <f>IF(E45="X",B45*C45*0.5,0)</f>
        <v>0</v>
      </c>
      <c r="G46" s="182">
        <f>IF(E45="X",B45*D45*0.5,0)</f>
        <v>0</v>
      </c>
      <c r="H46" s="116"/>
      <c r="I46" s="116"/>
      <c r="J46" s="122"/>
    </row>
    <row r="47" spans="1:10" ht="19.5" customHeight="1">
      <c r="A47" s="183" t="s">
        <v>104</v>
      </c>
      <c r="B47" s="168">
        <f>G29</f>
        <v>0</v>
      </c>
      <c r="C47" s="169">
        <f>'Non stampare 1a'!H$38</f>
        <v>0</v>
      </c>
      <c r="D47" s="169">
        <f>'Non stampare 1a'!I$38</f>
        <v>0</v>
      </c>
      <c r="E47" s="177"/>
      <c r="F47" s="171">
        <f>B47*C47</f>
        <v>0</v>
      </c>
      <c r="G47" s="172">
        <f>B47*D47</f>
        <v>0</v>
      </c>
      <c r="H47" s="116"/>
      <c r="I47" s="116"/>
      <c r="J47" s="122"/>
    </row>
    <row r="48" spans="1:10" ht="19.5" customHeight="1">
      <c r="A48" s="184"/>
      <c r="B48" s="168"/>
      <c r="C48" s="169"/>
      <c r="D48" s="169"/>
      <c r="E48" s="180">
        <f>IF(E47="x","maggiorazione 50% -&gt;"," ")</f>
        <v>0</v>
      </c>
      <c r="F48" s="185">
        <f>IF(E47="X",B47*C47*0.5,0)</f>
        <v>0</v>
      </c>
      <c r="G48" s="186">
        <f>IF(E47="X",B47*D47*0.5,0)</f>
        <v>0</v>
      </c>
      <c r="H48" s="116"/>
      <c r="I48" s="116"/>
      <c r="J48" s="122"/>
    </row>
    <row r="49" spans="1:10" ht="19.5" customHeight="1">
      <c r="A49" s="167" t="s">
        <v>105</v>
      </c>
      <c r="B49" s="168">
        <f>G30</f>
        <v>0</v>
      </c>
      <c r="C49" s="169">
        <f>'Non stampare 1a'!J$38</f>
        <v>0</v>
      </c>
      <c r="D49" s="169">
        <f>'Non stampare 1a'!K$38</f>
        <v>0</v>
      </c>
      <c r="E49" s="177"/>
      <c r="F49" s="171">
        <f>B49*C49</f>
        <v>0</v>
      </c>
      <c r="G49" s="172">
        <f>B49*D49</f>
        <v>0</v>
      </c>
      <c r="H49" s="116"/>
      <c r="I49" s="116"/>
      <c r="J49" s="122"/>
    </row>
    <row r="50" spans="1:10" ht="19.5" customHeight="1">
      <c r="A50" s="173"/>
      <c r="B50" s="168"/>
      <c r="C50" s="169"/>
      <c r="D50" s="169"/>
      <c r="E50" s="180">
        <f>IF(E49="x","maggiorazione 50% -&gt;"," ")</f>
        <v>0</v>
      </c>
      <c r="F50" s="185">
        <f>IF(E49="X",B49*C49*0.5,0)</f>
        <v>0</v>
      </c>
      <c r="G50" s="186">
        <f>IF(E49="X",B49*D49*0.5,0)</f>
        <v>0</v>
      </c>
      <c r="H50" s="187"/>
      <c r="I50" s="116"/>
      <c r="J50" s="122"/>
    </row>
    <row r="51" spans="1:10" ht="19.5" customHeight="1">
      <c r="A51" s="167" t="s">
        <v>106</v>
      </c>
      <c r="B51" s="168">
        <f>G31</f>
        <v>0</v>
      </c>
      <c r="C51" s="169">
        <f>'Non stampare 1a'!L$38</f>
        <v>0</v>
      </c>
      <c r="D51" s="169">
        <f>'Non stampare 1a'!M$38</f>
        <v>0</v>
      </c>
      <c r="E51" s="177"/>
      <c r="F51" s="171">
        <f>B51*C51</f>
        <v>0</v>
      </c>
      <c r="G51" s="172">
        <f>B51*D51</f>
        <v>0</v>
      </c>
      <c r="H51" s="116"/>
      <c r="I51" s="116"/>
      <c r="J51" s="122"/>
    </row>
    <row r="52" spans="1:10" ht="19.5" customHeight="1">
      <c r="A52" s="173"/>
      <c r="B52" s="168"/>
      <c r="C52" s="169"/>
      <c r="D52" s="169"/>
      <c r="E52" s="180">
        <f>IF(E51="x","maggiorazione 50% -&gt;"," ")</f>
        <v>0</v>
      </c>
      <c r="F52" s="185">
        <f>IF(E51="X",B51*C51*0.5,0)</f>
        <v>0</v>
      </c>
      <c r="G52" s="186">
        <f>IF(E51="X",B51*D51*0.5,0)</f>
        <v>0</v>
      </c>
      <c r="H52" s="116"/>
      <c r="I52" s="116"/>
      <c r="J52" s="122"/>
    </row>
    <row r="53" spans="1:10" ht="19.5" customHeight="1">
      <c r="A53" s="183" t="s">
        <v>107</v>
      </c>
      <c r="B53" s="168">
        <f>G32</f>
        <v>0</v>
      </c>
      <c r="C53" s="169">
        <f>'Non stampare 1a'!N$38</f>
        <v>0</v>
      </c>
      <c r="D53" s="169">
        <f>'Non stampare 1a'!O$38</f>
        <v>0</v>
      </c>
      <c r="E53" s="177"/>
      <c r="F53" s="178">
        <f>B53*C53</f>
        <v>0</v>
      </c>
      <c r="G53" s="179">
        <f>B53*D53</f>
        <v>0</v>
      </c>
      <c r="H53" s="116"/>
      <c r="I53" s="116"/>
      <c r="J53" s="122"/>
    </row>
    <row r="54" spans="1:10" ht="19.5" customHeight="1">
      <c r="A54" s="184"/>
      <c r="B54" s="168"/>
      <c r="C54" s="169"/>
      <c r="D54" s="169"/>
      <c r="E54" s="180">
        <f>IF(E53="x","maggiorazione 50% -&gt;"," ")</f>
        <v>0</v>
      </c>
      <c r="F54" s="181">
        <f>IF(E53="X",B53*C53*0.5,0)</f>
        <v>0</v>
      </c>
      <c r="G54" s="182">
        <f>IF(E53="X",B53*D53*0.5,0)</f>
        <v>0</v>
      </c>
      <c r="H54" s="116"/>
      <c r="I54" s="116"/>
      <c r="J54" s="122"/>
    </row>
    <row r="55" spans="1:10" ht="19.5" customHeight="1">
      <c r="A55" s="167" t="s">
        <v>108</v>
      </c>
      <c r="B55" s="168">
        <f>E33</f>
        <v>0</v>
      </c>
      <c r="C55" s="169">
        <f>'Non stampare 1a'!P$38</f>
        <v>0</v>
      </c>
      <c r="D55" s="169">
        <f>'Non stampare 1a'!Q$38</f>
        <v>0</v>
      </c>
      <c r="E55" s="177"/>
      <c r="F55" s="178">
        <f>B55*C55</f>
        <v>0</v>
      </c>
      <c r="G55" s="179">
        <f>B55*D55</f>
        <v>0</v>
      </c>
      <c r="H55" s="116"/>
      <c r="I55" s="116"/>
      <c r="J55" s="122"/>
    </row>
    <row r="56" spans="1:10" ht="19.5" customHeight="1">
      <c r="A56" s="173"/>
      <c r="B56" s="168"/>
      <c r="C56" s="169"/>
      <c r="D56" s="169"/>
      <c r="E56" s="180">
        <f>IF(E55="x","maggiorazione 50% -&gt;"," ")</f>
        <v>0</v>
      </c>
      <c r="F56" s="181">
        <f>IF(E55="X",B55*C55*0.5,0)</f>
        <v>0</v>
      </c>
      <c r="G56" s="182">
        <f>IF(E55="X",B55*D55*0.5,0)</f>
        <v>0</v>
      </c>
      <c r="H56" s="116"/>
      <c r="I56" s="116"/>
      <c r="J56" s="122"/>
    </row>
    <row r="57" spans="1:10" ht="19.5" customHeight="1">
      <c r="A57" s="167" t="s">
        <v>109</v>
      </c>
      <c r="B57" s="168">
        <f>E34</f>
        <v>0</v>
      </c>
      <c r="C57" s="169">
        <f>'Non stampare 1a'!R$38</f>
        <v>0</v>
      </c>
      <c r="D57" s="169">
        <f>'Non stampare 1a'!S$38</f>
        <v>0</v>
      </c>
      <c r="E57" s="177"/>
      <c r="F57" s="178">
        <f>B57*C57</f>
        <v>0</v>
      </c>
      <c r="G57" s="179">
        <f>B57*D57</f>
        <v>0</v>
      </c>
      <c r="H57" s="116"/>
      <c r="I57" s="116"/>
      <c r="J57" s="122"/>
    </row>
    <row r="58" spans="1:10" ht="19.5" customHeight="1">
      <c r="A58" s="173"/>
      <c r="B58" s="168"/>
      <c r="C58" s="169"/>
      <c r="D58" s="169"/>
      <c r="E58" s="180">
        <f>IF(E57="x","maggiorazione 50% -&gt;"," ")</f>
        <v>0</v>
      </c>
      <c r="F58" s="181">
        <f>IF(E57="X",B57*C57*0.5,0)</f>
        <v>0</v>
      </c>
      <c r="G58" s="182">
        <f>IF(E57="X",B57*D57*0.5,0)</f>
        <v>0</v>
      </c>
      <c r="H58" s="116"/>
      <c r="I58" s="116"/>
      <c r="J58" s="122"/>
    </row>
    <row r="59" spans="1:10" ht="24.75" customHeight="1">
      <c r="A59" s="188"/>
      <c r="B59" s="189"/>
      <c r="C59" s="190"/>
      <c r="D59" s="191"/>
      <c r="E59" s="191"/>
      <c r="F59" s="192"/>
      <c r="G59" s="193"/>
      <c r="H59" s="116"/>
      <c r="I59" s="116"/>
      <c r="J59" s="122"/>
    </row>
    <row r="60" spans="1:20" ht="24.75" customHeight="1">
      <c r="A60" s="194" t="s">
        <v>118</v>
      </c>
      <c r="B60" s="195"/>
      <c r="C60" s="195"/>
      <c r="D60" s="195"/>
      <c r="E60" s="196"/>
      <c r="F60" s="178">
        <f>SUM(F41:F59)</f>
        <v>0</v>
      </c>
      <c r="G60" s="179">
        <f>SUM(G41:G59)</f>
        <v>0</v>
      </c>
      <c r="H60" s="116"/>
      <c r="I60" s="116"/>
      <c r="J60" s="122"/>
      <c r="P60" s="26"/>
      <c r="Q60" s="26"/>
      <c r="R60" s="26"/>
      <c r="S60" s="26"/>
      <c r="T60" s="26"/>
    </row>
    <row r="61" spans="1:20" ht="30" customHeight="1">
      <c r="A61" s="197" t="s">
        <v>119</v>
      </c>
      <c r="B61" s="198"/>
      <c r="C61" s="198"/>
      <c r="D61" s="198"/>
      <c r="E61" s="199"/>
      <c r="F61" s="200">
        <f>SUM(F60:G60)</f>
        <v>0</v>
      </c>
      <c r="G61" s="200"/>
      <c r="H61" s="116"/>
      <c r="I61" s="116"/>
      <c r="J61" s="122"/>
      <c r="P61" s="26"/>
      <c r="Q61" s="26"/>
      <c r="R61" s="26"/>
      <c r="S61" s="26"/>
      <c r="T61" s="26"/>
    </row>
    <row r="62" spans="1:20" ht="13.5" customHeight="1">
      <c r="A62" s="159"/>
      <c r="B62" s="159"/>
      <c r="C62" s="159"/>
      <c r="D62" s="159"/>
      <c r="E62" s="159"/>
      <c r="F62" s="159"/>
      <c r="G62" s="201"/>
      <c r="H62" s="116"/>
      <c r="I62" s="116"/>
      <c r="J62" s="122"/>
      <c r="P62" s="26"/>
      <c r="Q62" s="26"/>
      <c r="R62" s="26"/>
      <c r="S62" s="26"/>
      <c r="T62" s="26"/>
    </row>
    <row r="63" spans="6:20" ht="12.75" customHeight="1">
      <c r="F63" s="202"/>
      <c r="P63" s="26"/>
      <c r="Q63" s="26"/>
      <c r="R63" s="26"/>
      <c r="S63" s="26"/>
      <c r="T63" s="26"/>
    </row>
    <row r="64" spans="6:20" ht="12.75" customHeight="1">
      <c r="F64" s="21">
        <f>IF(F61&gt;0,1,0)</f>
        <v>0</v>
      </c>
      <c r="P64" s="26"/>
      <c r="Q64" s="26"/>
      <c r="R64" s="26"/>
      <c r="S64" s="26"/>
      <c r="T64" s="26"/>
    </row>
    <row r="65536" ht="12.75" customHeight="1"/>
  </sheetData>
  <sheetProtection selectLockedCells="1" selectUnlockedCells="1"/>
  <mergeCells count="42">
    <mergeCell ref="A1:G1"/>
    <mergeCell ref="A2:G2"/>
    <mergeCell ref="A4:G4"/>
    <mergeCell ref="A5:G5"/>
    <mergeCell ref="A6:G6"/>
    <mergeCell ref="A7:G7"/>
    <mergeCell ref="A22:G22"/>
    <mergeCell ref="A23:G23"/>
    <mergeCell ref="I24:I25"/>
    <mergeCell ref="A36:G36"/>
    <mergeCell ref="A37:G37"/>
    <mergeCell ref="C38:D38"/>
    <mergeCell ref="F38:G38"/>
    <mergeCell ref="E39:E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F61:G61"/>
  </mergeCells>
  <dataValidations count="3">
    <dataValidation type="list" operator="equal" allowBlank="1" showErrorMessage="1" sqref="A7:G7">
      <formula1>$O$9:$O$16</formula1>
    </dataValidation>
    <dataValidation type="decimal" allowBlank="1" showErrorMessage="1" sqref="E26:E34">
      <formula1>0</formula1>
      <formula2>2000</formula2>
    </dataValidation>
    <dataValidation type="list" operator="equal" showDropDown="1" showErrorMessage="1" sqref="E43 E45 E47 E49 E51 E53 E55 E57">
      <formula1>"X,x"</formula1>
    </dataValidation>
  </dataValidations>
  <printOptions horizontalCentered="1"/>
  <pageMargins left="0.39375" right="0.39375" top="0.5666666666666667" bottom="0.8201388888888889" header="0.5118055555555555" footer="0.5118055555555555"/>
  <pageSetup fitToHeight="1" fitToWidth="1" horizontalDpi="300" verticalDpi="300" orientation="portrait" paperSize="9"/>
  <headerFooter alignWithMargins="0">
    <oddFooter>&amp;L&amp;12Prospetto autocalcolo contributi - - agg. 2024&amp;C&amp;P di &amp;N&amp;R&amp;12Comune di Firenze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zoomScale="95" zoomScaleSheetLayoutView="95" workbookViewId="0" topLeftCell="A1">
      <selection activeCell="A7" sqref="A7"/>
    </sheetView>
  </sheetViews>
  <sheetFormatPr defaultColWidth="8.00390625" defaultRowHeight="49.5" customHeight="1"/>
  <cols>
    <col min="1" max="1" width="61.57421875" style="21" customWidth="1"/>
    <col min="2" max="4" width="12.57421875" style="21" customWidth="1"/>
    <col min="5" max="5" width="17.140625" style="21" customWidth="1"/>
    <col min="6" max="7" width="12.57421875" style="21" customWidth="1"/>
    <col min="8" max="9" width="9.00390625" style="21" hidden="1" customWidth="1"/>
    <col min="10" max="14" width="9.00390625" style="1" hidden="1" customWidth="1"/>
    <col min="15" max="15" width="39.7109375" style="1" hidden="1" customWidth="1"/>
    <col min="16" max="16" width="9.00390625" style="1" hidden="1" customWidth="1"/>
    <col min="17" max="16384" width="9.00390625" style="1" customWidth="1"/>
  </cols>
  <sheetData>
    <row r="1" spans="1:11" ht="39.75" customHeight="1">
      <c r="A1" s="121" t="s">
        <v>120</v>
      </c>
      <c r="B1" s="121"/>
      <c r="C1" s="121"/>
      <c r="D1" s="121"/>
      <c r="E1" s="121"/>
      <c r="F1" s="121"/>
      <c r="G1" s="121"/>
      <c r="H1" s="116"/>
      <c r="I1" s="116"/>
      <c r="J1" s="122"/>
      <c r="K1" s="122"/>
    </row>
    <row r="2" spans="1:11" ht="21" customHeight="1">
      <c r="A2" s="123" t="s">
        <v>80</v>
      </c>
      <c r="B2" s="123"/>
      <c r="C2" s="123"/>
      <c r="D2" s="123"/>
      <c r="E2" s="123"/>
      <c r="F2" s="123"/>
      <c r="G2" s="123"/>
      <c r="H2" s="116"/>
      <c r="I2" s="116"/>
      <c r="J2" s="122"/>
      <c r="K2" s="122"/>
    </row>
    <row r="3" spans="1:11" ht="13.5" customHeight="1">
      <c r="A3" s="35"/>
      <c r="B3" s="35"/>
      <c r="C3" s="35"/>
      <c r="D3" s="35"/>
      <c r="E3" s="35"/>
      <c r="F3" s="35"/>
      <c r="G3" s="35"/>
      <c r="H3" s="116"/>
      <c r="I3" s="116"/>
      <c r="J3" s="122"/>
      <c r="K3" s="122"/>
    </row>
    <row r="4" spans="1:9" ht="16.5" customHeight="1">
      <c r="A4" s="124" t="s">
        <v>81</v>
      </c>
      <c r="B4" s="124"/>
      <c r="C4" s="124"/>
      <c r="D4" s="124"/>
      <c r="E4" s="124"/>
      <c r="F4" s="124"/>
      <c r="G4" s="124"/>
      <c r="I4" s="116"/>
    </row>
    <row r="5" spans="1:9" ht="24" customHeight="1">
      <c r="A5" s="125" t="s">
        <v>82</v>
      </c>
      <c r="B5" s="125"/>
      <c r="C5" s="125"/>
      <c r="D5" s="125"/>
      <c r="E5" s="125"/>
      <c r="F5" s="125"/>
      <c r="G5" s="125"/>
      <c r="I5" s="116"/>
    </row>
    <row r="6" spans="1:9" ht="14.25" customHeight="1">
      <c r="A6" s="126" t="s">
        <v>83</v>
      </c>
      <c r="B6" s="126"/>
      <c r="C6" s="126"/>
      <c r="D6" s="126"/>
      <c r="E6" s="126"/>
      <c r="F6" s="126"/>
      <c r="G6" s="126"/>
      <c r="I6" s="116"/>
    </row>
    <row r="7" spans="1:7" ht="30" customHeight="1">
      <c r="A7" s="203" t="s">
        <v>121</v>
      </c>
      <c r="B7" s="203"/>
      <c r="C7" s="203"/>
      <c r="D7" s="203"/>
      <c r="E7" s="203"/>
      <c r="F7" s="203"/>
      <c r="G7" s="203"/>
    </row>
    <row r="8" spans="1:7" ht="12.75" customHeight="1">
      <c r="A8" s="47"/>
      <c r="B8" s="48"/>
      <c r="C8" s="48"/>
      <c r="D8" s="48"/>
      <c r="E8" s="48"/>
      <c r="F8" s="48"/>
      <c r="G8" s="49"/>
    </row>
    <row r="9" ht="49.5" customHeight="1" hidden="1">
      <c r="O9" s="1" t="s">
        <v>121</v>
      </c>
    </row>
    <row r="10" ht="49.5" customHeight="1" hidden="1">
      <c r="O10" s="128" t="s">
        <v>85</v>
      </c>
    </row>
    <row r="11" ht="49.5" customHeight="1" hidden="1">
      <c r="O11" s="129" t="s">
        <v>86</v>
      </c>
    </row>
    <row r="12" ht="49.5" customHeight="1" hidden="1">
      <c r="O12" s="129" t="s">
        <v>87</v>
      </c>
    </row>
    <row r="13" ht="49.5" customHeight="1" hidden="1">
      <c r="O13" s="129" t="s">
        <v>88</v>
      </c>
    </row>
    <row r="14" ht="49.5" customHeight="1" hidden="1">
      <c r="O14" s="129" t="s">
        <v>89</v>
      </c>
    </row>
    <row r="15" ht="49.5" customHeight="1" hidden="1">
      <c r="O15" s="129" t="s">
        <v>90</v>
      </c>
    </row>
    <row r="16" ht="49.5" customHeight="1" hidden="1">
      <c r="O16" s="129" t="s">
        <v>91</v>
      </c>
    </row>
    <row r="17" ht="49.5" customHeight="1" hidden="1"/>
    <row r="18" ht="49.5" customHeight="1" hidden="1"/>
    <row r="19" ht="49.5" customHeight="1" hidden="1"/>
    <row r="20" ht="49.5" customHeight="1" hidden="1"/>
    <row r="21" spans="1:7" ht="30.75" customHeight="1" hidden="1">
      <c r="A21" s="131"/>
      <c r="B21" s="131"/>
      <c r="C21" s="131"/>
      <c r="D21" s="131"/>
      <c r="E21" s="131"/>
      <c r="F21" s="131"/>
      <c r="G21" s="131"/>
    </row>
    <row r="22" spans="1:7" ht="16.5" customHeight="1">
      <c r="A22" s="124" t="s">
        <v>92</v>
      </c>
      <c r="B22" s="124"/>
      <c r="C22" s="124"/>
      <c r="D22" s="124" t="s">
        <v>39</v>
      </c>
      <c r="E22" s="124"/>
      <c r="F22" s="124"/>
      <c r="G22" s="124"/>
    </row>
    <row r="23" spans="1:7" ht="24" customHeight="1">
      <c r="A23" s="125">
        <f>IF(A7="Mutamento della destinazione d'uso agricola di edifici rurali (art. 45 comma 3 L.R. 1/05)","VOL./S.U.L DA ASSOGGETTARE AGLI ONERI VERDI","VOL./S.U.L DA ASSOGGETTARE AGLI ONERI DI URBANIZZAZIONE")</f>
        <v>0</v>
      </c>
      <c r="B23" s="125"/>
      <c r="C23" s="125"/>
      <c r="D23" s="125"/>
      <c r="E23" s="125"/>
      <c r="F23" s="125"/>
      <c r="G23" s="125"/>
    </row>
    <row r="24" spans="1:9" ht="30" customHeight="1">
      <c r="A24" s="132" t="s">
        <v>93</v>
      </c>
      <c r="B24" s="133"/>
      <c r="C24" s="133"/>
      <c r="D24" s="134"/>
      <c r="E24" s="135" t="s">
        <v>94</v>
      </c>
      <c r="F24" s="135" t="s">
        <v>95</v>
      </c>
      <c r="G24" s="136" t="s">
        <v>96</v>
      </c>
      <c r="I24" s="204" t="s">
        <v>97</v>
      </c>
    </row>
    <row r="25" spans="1:9" ht="24.75" customHeight="1">
      <c r="A25" s="138"/>
      <c r="B25" s="139"/>
      <c r="C25" s="139"/>
      <c r="D25" s="140"/>
      <c r="E25" s="205" t="s">
        <v>98</v>
      </c>
      <c r="F25" s="142" t="s">
        <v>99</v>
      </c>
      <c r="G25" s="143" t="s">
        <v>100</v>
      </c>
      <c r="I25" s="204"/>
    </row>
    <row r="26" spans="1:9" ht="24.75" customHeight="1">
      <c r="A26" s="144" t="s">
        <v>101</v>
      </c>
      <c r="B26" s="145"/>
      <c r="C26" s="145"/>
      <c r="D26" s="146"/>
      <c r="E26" s="147"/>
      <c r="F26" s="148">
        <v>3</v>
      </c>
      <c r="G26" s="149">
        <f>E26*F26</f>
        <v>0</v>
      </c>
      <c r="I26" s="150">
        <f aca="true" t="shared" si="0" ref="I26:I34">IF(E26&gt;0,"X",0)</f>
        <v>0</v>
      </c>
    </row>
    <row r="27" spans="1:9" ht="24.75" customHeight="1">
      <c r="A27" s="144" t="s">
        <v>102</v>
      </c>
      <c r="B27" s="145"/>
      <c r="C27" s="145"/>
      <c r="D27" s="146"/>
      <c r="E27" s="147"/>
      <c r="F27" s="148"/>
      <c r="G27" s="149"/>
      <c r="I27" s="150">
        <f t="shared" si="0"/>
        <v>0</v>
      </c>
    </row>
    <row r="28" spans="1:9" ht="24.75" customHeight="1">
      <c r="A28" s="144" t="s">
        <v>103</v>
      </c>
      <c r="B28" s="145"/>
      <c r="C28" s="145"/>
      <c r="D28" s="146"/>
      <c r="E28" s="147"/>
      <c r="F28" s="148"/>
      <c r="G28" s="149"/>
      <c r="I28" s="150">
        <f t="shared" si="0"/>
        <v>0</v>
      </c>
    </row>
    <row r="29" spans="1:9" ht="24.75" customHeight="1">
      <c r="A29" s="151" t="s">
        <v>104</v>
      </c>
      <c r="B29" s="145"/>
      <c r="C29" s="145"/>
      <c r="D29" s="146"/>
      <c r="E29" s="147"/>
      <c r="F29" s="148">
        <v>3.5</v>
      </c>
      <c r="G29" s="149">
        <f aca="true" t="shared" si="1" ref="G29:G32">E29*F29</f>
        <v>0</v>
      </c>
      <c r="I29" s="150">
        <f t="shared" si="0"/>
        <v>0</v>
      </c>
    </row>
    <row r="30" spans="1:9" ht="24.75" customHeight="1">
      <c r="A30" s="144" t="s">
        <v>105</v>
      </c>
      <c r="B30" s="145"/>
      <c r="C30" s="145"/>
      <c r="D30" s="146"/>
      <c r="E30" s="147"/>
      <c r="F30" s="148">
        <v>3</v>
      </c>
      <c r="G30" s="149">
        <f t="shared" si="1"/>
        <v>0</v>
      </c>
      <c r="I30" s="150">
        <f t="shared" si="0"/>
        <v>0</v>
      </c>
    </row>
    <row r="31" spans="1:9" ht="24.75" customHeight="1">
      <c r="A31" s="144" t="s">
        <v>106</v>
      </c>
      <c r="B31" s="145"/>
      <c r="C31" s="145"/>
      <c r="D31" s="146"/>
      <c r="E31" s="147"/>
      <c r="F31" s="148">
        <v>3</v>
      </c>
      <c r="G31" s="149">
        <f t="shared" si="1"/>
        <v>0</v>
      </c>
      <c r="I31" s="150">
        <f t="shared" si="0"/>
        <v>0</v>
      </c>
    </row>
    <row r="32" spans="1:9" ht="24.75" customHeight="1">
      <c r="A32" s="151" t="s">
        <v>107</v>
      </c>
      <c r="B32" s="145"/>
      <c r="C32" s="145"/>
      <c r="D32" s="146"/>
      <c r="E32" s="147"/>
      <c r="F32" s="148">
        <v>3</v>
      </c>
      <c r="G32" s="149">
        <f t="shared" si="1"/>
        <v>0</v>
      </c>
      <c r="I32" s="150">
        <f t="shared" si="0"/>
        <v>0</v>
      </c>
    </row>
    <row r="33" spans="1:9" ht="24.75" customHeight="1">
      <c r="A33" s="144" t="s">
        <v>108</v>
      </c>
      <c r="B33" s="145"/>
      <c r="C33" s="145"/>
      <c r="D33" s="146"/>
      <c r="E33" s="147"/>
      <c r="F33" s="148"/>
      <c r="G33" s="149"/>
      <c r="I33" s="150">
        <f t="shared" si="0"/>
        <v>0</v>
      </c>
    </row>
    <row r="34" spans="1:9" ht="24.75" customHeight="1">
      <c r="A34" s="152" t="s">
        <v>109</v>
      </c>
      <c r="B34" s="153"/>
      <c r="C34" s="153"/>
      <c r="D34" s="154"/>
      <c r="E34" s="155"/>
      <c r="F34" s="156"/>
      <c r="G34" s="157"/>
      <c r="I34" s="150">
        <f t="shared" si="0"/>
        <v>0</v>
      </c>
    </row>
    <row r="35" ht="16.5" customHeight="1"/>
    <row r="36" spans="1:7" ht="16.5" customHeight="1">
      <c r="A36" s="124" t="s">
        <v>110</v>
      </c>
      <c r="B36" s="124"/>
      <c r="C36" s="124"/>
      <c r="D36" s="124"/>
      <c r="E36" s="124"/>
      <c r="F36" s="124"/>
      <c r="G36" s="124"/>
    </row>
    <row r="37" spans="1:10" ht="24" customHeight="1">
      <c r="A37" s="158">
        <f>IF(A7="Mutamento della destinazione d'uso agricola di edifici rurali (art. 45 comma 3 L.R. 1/05)","DETERMINAZIONE ONERI VERDI","DETERMINAZIONE ONERI DI URBANIZZAZIONE")</f>
        <v>0</v>
      </c>
      <c r="B37" s="158"/>
      <c r="C37" s="158"/>
      <c r="D37" s="158"/>
      <c r="E37" s="158"/>
      <c r="F37" s="158"/>
      <c r="G37" s="158"/>
      <c r="H37" s="159"/>
      <c r="I37" s="159"/>
      <c r="J37" s="51"/>
    </row>
    <row r="38" spans="1:10" ht="21.75" customHeight="1">
      <c r="A38" s="160" t="s">
        <v>93</v>
      </c>
      <c r="B38" s="135" t="s">
        <v>94</v>
      </c>
      <c r="C38" s="161" t="s">
        <v>111</v>
      </c>
      <c r="D38" s="161"/>
      <c r="E38" s="135" t="s">
        <v>112</v>
      </c>
      <c r="F38" s="136" t="s">
        <v>113</v>
      </c>
      <c r="G38" s="136"/>
      <c r="H38" s="116"/>
      <c r="I38" s="116"/>
      <c r="J38" s="122"/>
    </row>
    <row r="39" spans="1:10" ht="18" customHeight="1">
      <c r="A39" s="162"/>
      <c r="B39" s="163"/>
      <c r="C39" s="163"/>
      <c r="D39" s="163"/>
      <c r="E39" s="164" t="s">
        <v>114</v>
      </c>
      <c r="F39" s="163"/>
      <c r="G39" s="165"/>
      <c r="H39" s="116"/>
      <c r="I39" s="116"/>
      <c r="J39" s="122"/>
    </row>
    <row r="40" spans="1:10" ht="21" customHeight="1">
      <c r="A40" s="166"/>
      <c r="B40" s="142" t="s">
        <v>115</v>
      </c>
      <c r="C40" s="142" t="s">
        <v>116</v>
      </c>
      <c r="D40" s="142" t="s">
        <v>117</v>
      </c>
      <c r="E40" s="164"/>
      <c r="F40" s="142" t="s">
        <v>116</v>
      </c>
      <c r="G40" s="143" t="s">
        <v>117</v>
      </c>
      <c r="H40" s="116"/>
      <c r="I40" s="116"/>
      <c r="J40" s="122"/>
    </row>
    <row r="41" spans="1:10" ht="19.5" customHeight="1">
      <c r="A41" s="167" t="s">
        <v>101</v>
      </c>
      <c r="B41" s="168">
        <f>G26</f>
        <v>0</v>
      </c>
      <c r="C41" s="206">
        <f>'Non stampare 2'!B$38</f>
        <v>0</v>
      </c>
      <c r="D41" s="169">
        <f>'Non stampare 2'!C$38</f>
        <v>0</v>
      </c>
      <c r="E41" s="170"/>
      <c r="F41" s="178">
        <f>B41*C41</f>
        <v>0</v>
      </c>
      <c r="G41" s="179">
        <f>B41*D41</f>
        <v>0</v>
      </c>
      <c r="H41" s="116"/>
      <c r="I41" s="116"/>
      <c r="J41" s="122"/>
    </row>
    <row r="42" spans="1:10" ht="19.5" customHeight="1">
      <c r="A42" s="173"/>
      <c r="B42" s="168"/>
      <c r="C42" s="206"/>
      <c r="D42" s="169"/>
      <c r="E42" s="174"/>
      <c r="F42" s="174"/>
      <c r="G42" s="175"/>
      <c r="H42" s="116"/>
      <c r="I42" s="116"/>
      <c r="J42" s="122"/>
    </row>
    <row r="43" spans="1:10" ht="19.5" customHeight="1">
      <c r="A43" s="167" t="s">
        <v>102</v>
      </c>
      <c r="B43" s="168">
        <f>E27</f>
        <v>0</v>
      </c>
      <c r="C43" s="206">
        <f>'Non stampare 2'!D$38</f>
        <v>0</v>
      </c>
      <c r="D43" s="169">
        <f>'Non stampare 2'!E$38</f>
        <v>0</v>
      </c>
      <c r="E43" s="177"/>
      <c r="F43" s="178">
        <f>B43*C43</f>
        <v>0</v>
      </c>
      <c r="G43" s="179">
        <f>B43*D43</f>
        <v>0</v>
      </c>
      <c r="H43" s="116"/>
      <c r="I43" s="116"/>
      <c r="J43" s="122"/>
    </row>
    <row r="44" spans="1:10" ht="19.5" customHeight="1">
      <c r="A44" s="173"/>
      <c r="B44" s="168"/>
      <c r="C44" s="206"/>
      <c r="D44" s="169"/>
      <c r="E44" s="180">
        <f>IF(E43="x","maggiorazione 50% -&gt;"," ")</f>
        <v>0</v>
      </c>
      <c r="F44" s="181">
        <f>IF(E43="X",B43*C43*0.5,0)</f>
        <v>0</v>
      </c>
      <c r="G44" s="182">
        <f>IF(E43="X",B43*D43*0.5,0)</f>
        <v>0</v>
      </c>
      <c r="H44" s="116"/>
      <c r="I44" s="116"/>
      <c r="J44" s="122"/>
    </row>
    <row r="45" spans="1:10" ht="19.5" customHeight="1">
      <c r="A45" s="167" t="s">
        <v>103</v>
      </c>
      <c r="B45" s="168">
        <f>E28</f>
        <v>0</v>
      </c>
      <c r="C45" s="206">
        <f>'Non stampare 2'!F$38</f>
        <v>0</v>
      </c>
      <c r="D45" s="169">
        <f>'Non stampare 2'!G$38</f>
        <v>0</v>
      </c>
      <c r="E45" s="177"/>
      <c r="F45" s="178">
        <f>B45*C45</f>
        <v>0</v>
      </c>
      <c r="G45" s="179">
        <f>B45*D45</f>
        <v>0</v>
      </c>
      <c r="H45" s="116"/>
      <c r="I45" s="116"/>
      <c r="J45" s="122"/>
    </row>
    <row r="46" spans="1:10" ht="19.5" customHeight="1">
      <c r="A46" s="173"/>
      <c r="B46" s="168"/>
      <c r="C46" s="206"/>
      <c r="D46" s="169"/>
      <c r="E46" s="180">
        <f>IF(E45="x","maggiorazione 50% -&gt;"," ")</f>
        <v>0</v>
      </c>
      <c r="F46" s="181">
        <f>IF(E45="X",B45*C45*0.5,0)</f>
        <v>0</v>
      </c>
      <c r="G46" s="182">
        <f>IF(E45="X",B45*D45*0.5,0)</f>
        <v>0</v>
      </c>
      <c r="H46" s="116"/>
      <c r="I46" s="116"/>
      <c r="J46" s="122"/>
    </row>
    <row r="47" spans="1:10" ht="19.5" customHeight="1">
      <c r="A47" s="183" t="s">
        <v>104</v>
      </c>
      <c r="B47" s="168">
        <f>G29</f>
        <v>0</v>
      </c>
      <c r="C47" s="206">
        <f>'Non stampare 2'!H$38</f>
        <v>0</v>
      </c>
      <c r="D47" s="169">
        <f>'Non stampare 2'!I$38</f>
        <v>0</v>
      </c>
      <c r="E47" s="177"/>
      <c r="F47" s="178">
        <f>B47*C47</f>
        <v>0</v>
      </c>
      <c r="G47" s="179">
        <f>B47*D47</f>
        <v>0</v>
      </c>
      <c r="H47" s="116"/>
      <c r="I47" s="116"/>
      <c r="J47" s="122"/>
    </row>
    <row r="48" spans="1:10" ht="19.5" customHeight="1">
      <c r="A48" s="184"/>
      <c r="B48" s="168"/>
      <c r="C48" s="206"/>
      <c r="D48" s="169"/>
      <c r="E48" s="180">
        <f>IF(E47="x","maggiorazione 50% -&gt;"," ")</f>
        <v>0</v>
      </c>
      <c r="F48" s="181">
        <f>IF(E47="X",B47*C47*0.5,0)</f>
        <v>0</v>
      </c>
      <c r="G48" s="182">
        <f>IF(E47="X",B47*D47*0.5,0)</f>
        <v>0</v>
      </c>
      <c r="H48" s="116"/>
      <c r="I48" s="116"/>
      <c r="J48" s="122"/>
    </row>
    <row r="49" spans="1:10" ht="19.5" customHeight="1">
      <c r="A49" s="167" t="s">
        <v>105</v>
      </c>
      <c r="B49" s="168">
        <f>G30</f>
        <v>0</v>
      </c>
      <c r="C49" s="206">
        <f>'Non stampare 2'!J$38</f>
        <v>0</v>
      </c>
      <c r="D49" s="169">
        <f>'Non stampare 2'!K$38</f>
        <v>0</v>
      </c>
      <c r="E49" s="177"/>
      <c r="F49" s="178">
        <f>B49*C49</f>
        <v>0</v>
      </c>
      <c r="G49" s="179">
        <f>B49*D49</f>
        <v>0</v>
      </c>
      <c r="H49" s="116"/>
      <c r="I49" s="116"/>
      <c r="J49" s="122"/>
    </row>
    <row r="50" spans="1:10" ht="19.5" customHeight="1">
      <c r="A50" s="173"/>
      <c r="B50" s="168"/>
      <c r="C50" s="206"/>
      <c r="D50" s="169"/>
      <c r="E50" s="180">
        <f>IF(E49="x","maggiorazione 50% -&gt;"," ")</f>
        <v>0</v>
      </c>
      <c r="F50" s="181">
        <f>IF(E49="X",B49*C49*0.5,0)</f>
        <v>0</v>
      </c>
      <c r="G50" s="182">
        <f>IF(E49="X",B49*D49*0.5,0)</f>
        <v>0</v>
      </c>
      <c r="H50" s="116"/>
      <c r="I50" s="116"/>
      <c r="J50" s="122"/>
    </row>
    <row r="51" spans="1:10" ht="19.5" customHeight="1">
      <c r="A51" s="167" t="s">
        <v>106</v>
      </c>
      <c r="B51" s="168">
        <f>G31</f>
        <v>0</v>
      </c>
      <c r="C51" s="206">
        <f>'Non stampare 2'!L$38</f>
        <v>0</v>
      </c>
      <c r="D51" s="169">
        <f>'Non stampare 2'!M$38</f>
        <v>0</v>
      </c>
      <c r="E51" s="177"/>
      <c r="F51" s="178">
        <f>B51*C51</f>
        <v>0</v>
      </c>
      <c r="G51" s="179">
        <f>B51*D51</f>
        <v>0</v>
      </c>
      <c r="H51" s="116"/>
      <c r="I51" s="116"/>
      <c r="J51" s="122"/>
    </row>
    <row r="52" spans="1:10" ht="19.5" customHeight="1">
      <c r="A52" s="173"/>
      <c r="B52" s="168"/>
      <c r="C52" s="206"/>
      <c r="D52" s="169"/>
      <c r="E52" s="180">
        <f>IF(E51="x","maggiorazione 50% -&gt;"," ")</f>
        <v>0</v>
      </c>
      <c r="F52" s="181">
        <f>IF(E51="X",B51*C51*0.5,0)</f>
        <v>0</v>
      </c>
      <c r="G52" s="182">
        <f>IF(E51="X",B51*D51*0.5,0)</f>
        <v>0</v>
      </c>
      <c r="H52" s="116"/>
      <c r="I52" s="116"/>
      <c r="J52" s="122"/>
    </row>
    <row r="53" spans="1:10" ht="19.5" customHeight="1">
      <c r="A53" s="183" t="s">
        <v>107</v>
      </c>
      <c r="B53" s="168">
        <f>G32</f>
        <v>0</v>
      </c>
      <c r="C53" s="206">
        <f>'Non stampare 2'!N$38</f>
        <v>0</v>
      </c>
      <c r="D53" s="169">
        <f>'Non stampare 2'!O$38</f>
        <v>0</v>
      </c>
      <c r="E53" s="177"/>
      <c r="F53" s="178">
        <f>B53*C53</f>
        <v>0</v>
      </c>
      <c r="G53" s="179">
        <f>B53*D53</f>
        <v>0</v>
      </c>
      <c r="H53" s="116"/>
      <c r="I53" s="116"/>
      <c r="J53" s="122"/>
    </row>
    <row r="54" spans="1:10" ht="19.5" customHeight="1">
      <c r="A54" s="184"/>
      <c r="B54" s="168"/>
      <c r="C54" s="206"/>
      <c r="D54" s="169"/>
      <c r="E54" s="180">
        <f>IF(E53="x","maggiorazione 50% -&gt;"," ")</f>
        <v>0</v>
      </c>
      <c r="F54" s="181">
        <f>IF(E53="X",B53*C53*0.5,0)</f>
        <v>0</v>
      </c>
      <c r="G54" s="182">
        <f>IF(E53="X",B53*D53*0.5,0)</f>
        <v>0</v>
      </c>
      <c r="H54" s="116"/>
      <c r="I54" s="116"/>
      <c r="J54" s="122"/>
    </row>
    <row r="55" spans="1:10" ht="19.5" customHeight="1">
      <c r="A55" s="167" t="s">
        <v>108</v>
      </c>
      <c r="B55" s="168">
        <f>E33</f>
        <v>0</v>
      </c>
      <c r="C55" s="206">
        <f>'Non stampare 2'!P$38</f>
        <v>0</v>
      </c>
      <c r="D55" s="169">
        <f>'Non stampare 2'!Q$38</f>
        <v>0</v>
      </c>
      <c r="E55" s="177"/>
      <c r="F55" s="178">
        <f>B55*C55</f>
        <v>0</v>
      </c>
      <c r="G55" s="179">
        <f>B55*D55</f>
        <v>0</v>
      </c>
      <c r="H55" s="116"/>
      <c r="I55" s="116"/>
      <c r="J55" s="122"/>
    </row>
    <row r="56" spans="1:10" ht="19.5" customHeight="1">
      <c r="A56" s="173"/>
      <c r="B56" s="168"/>
      <c r="C56" s="206"/>
      <c r="D56" s="169"/>
      <c r="E56" s="180">
        <f>IF(E55="x","maggiorazione 50% -&gt;"," ")</f>
        <v>0</v>
      </c>
      <c r="F56" s="181">
        <f>IF(E55="X",B55*C55*0.5,0)</f>
        <v>0</v>
      </c>
      <c r="G56" s="182">
        <f>IF(E55="X",B55*D55*0.5,0)</f>
        <v>0</v>
      </c>
      <c r="H56" s="116"/>
      <c r="I56" s="116"/>
      <c r="J56" s="122"/>
    </row>
    <row r="57" spans="1:10" ht="19.5" customHeight="1">
      <c r="A57" s="167" t="s">
        <v>109</v>
      </c>
      <c r="B57" s="168">
        <f>E34</f>
        <v>0</v>
      </c>
      <c r="C57" s="206">
        <f>'Non stampare 2'!R$38</f>
        <v>0</v>
      </c>
      <c r="D57" s="169">
        <f>'Non stampare 2'!S$38</f>
        <v>0</v>
      </c>
      <c r="E57" s="177"/>
      <c r="F57" s="178">
        <f>B57*C57</f>
        <v>0</v>
      </c>
      <c r="G57" s="179">
        <f>B57*D57</f>
        <v>0</v>
      </c>
      <c r="H57" s="116"/>
      <c r="I57" s="116"/>
      <c r="J57" s="122"/>
    </row>
    <row r="58" spans="1:10" ht="19.5" customHeight="1">
      <c r="A58" s="173"/>
      <c r="B58" s="168"/>
      <c r="C58" s="206"/>
      <c r="D58" s="169"/>
      <c r="E58" s="180">
        <f>IF(E57="x","maggiorazione 50% -&gt;"," ")</f>
        <v>0</v>
      </c>
      <c r="F58" s="181">
        <f>IF(E57="X",B57*C57*0.5,0)</f>
        <v>0</v>
      </c>
      <c r="G58" s="182">
        <f>IF(E57="X",B57*D57*0.5,0)</f>
        <v>0</v>
      </c>
      <c r="H58" s="116"/>
      <c r="I58" s="116"/>
      <c r="J58" s="122"/>
    </row>
    <row r="59" spans="1:10" ht="24.75" customHeight="1">
      <c r="A59" s="188"/>
      <c r="B59" s="189"/>
      <c r="C59" s="190"/>
      <c r="D59" s="191"/>
      <c r="E59" s="191"/>
      <c r="F59" s="192"/>
      <c r="G59" s="193"/>
      <c r="H59" s="116"/>
      <c r="I59" s="116"/>
      <c r="J59" s="122"/>
    </row>
    <row r="60" spans="1:20" ht="24.75" customHeight="1">
      <c r="A60" s="194" t="s">
        <v>118</v>
      </c>
      <c r="B60" s="195"/>
      <c r="C60" s="195"/>
      <c r="D60" s="195"/>
      <c r="E60" s="196"/>
      <c r="F60" s="178">
        <f>SUM(F41:F59)</f>
        <v>0</v>
      </c>
      <c r="G60" s="179">
        <f>SUM(G41:G59)</f>
        <v>0</v>
      </c>
      <c r="H60" s="116"/>
      <c r="I60" s="116"/>
      <c r="J60" s="122"/>
      <c r="P60" s="26"/>
      <c r="Q60" s="26"/>
      <c r="R60" s="26"/>
      <c r="S60" s="26"/>
      <c r="T60" s="26"/>
    </row>
    <row r="61" spans="1:20" ht="30" customHeight="1">
      <c r="A61" s="197" t="s">
        <v>119</v>
      </c>
      <c r="B61" s="198"/>
      <c r="C61" s="198"/>
      <c r="D61" s="198"/>
      <c r="E61" s="199"/>
      <c r="F61" s="200">
        <f>SUM(F60:G60)</f>
        <v>0</v>
      </c>
      <c r="G61" s="200"/>
      <c r="H61" s="116"/>
      <c r="I61" s="116"/>
      <c r="J61" s="122"/>
      <c r="P61" s="26"/>
      <c r="Q61" s="26"/>
      <c r="R61" s="26"/>
      <c r="S61" s="26"/>
      <c r="T61" s="26"/>
    </row>
    <row r="62" spans="1:20" ht="13.5" customHeight="1">
      <c r="A62" s="159"/>
      <c r="B62" s="159"/>
      <c r="C62" s="159"/>
      <c r="D62" s="159"/>
      <c r="E62" s="159"/>
      <c r="F62" s="159"/>
      <c r="G62" s="201"/>
      <c r="H62" s="116"/>
      <c r="I62" s="116"/>
      <c r="J62" s="122"/>
      <c r="P62" s="26"/>
      <c r="Q62" s="26"/>
      <c r="R62" s="26"/>
      <c r="S62" s="26"/>
      <c r="T62" s="26"/>
    </row>
    <row r="63" spans="6:20" ht="12.75" customHeight="1">
      <c r="F63" s="202"/>
      <c r="P63" s="26"/>
      <c r="Q63" s="26"/>
      <c r="R63" s="26"/>
      <c r="S63" s="26"/>
      <c r="T63" s="26"/>
    </row>
    <row r="64" spans="6:20" ht="12.75" customHeight="1">
      <c r="F64" s="21">
        <f>IF(F61&gt;0,1,0)</f>
        <v>0</v>
      </c>
      <c r="P64" s="26"/>
      <c r="Q64" s="26"/>
      <c r="R64" s="26"/>
      <c r="S64" s="26"/>
      <c r="T64" s="26"/>
    </row>
    <row r="65536" ht="12.75" customHeight="1"/>
  </sheetData>
  <sheetProtection selectLockedCells="1" selectUnlockedCells="1"/>
  <mergeCells count="42">
    <mergeCell ref="A1:G1"/>
    <mergeCell ref="A2:G2"/>
    <mergeCell ref="A4:G4"/>
    <mergeCell ref="A5:G5"/>
    <mergeCell ref="A6:G6"/>
    <mergeCell ref="A7:G7"/>
    <mergeCell ref="A22:G22"/>
    <mergeCell ref="A23:G23"/>
    <mergeCell ref="I24:I25"/>
    <mergeCell ref="A36:G36"/>
    <mergeCell ref="A37:G37"/>
    <mergeCell ref="C38:D38"/>
    <mergeCell ref="F38:G38"/>
    <mergeCell ref="E39:E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F61:G61"/>
  </mergeCells>
  <dataValidations count="3">
    <dataValidation type="decimal" allowBlank="1" showErrorMessage="1" sqref="E26:E34">
      <formula1>0</formula1>
      <formula2>2000</formula2>
    </dataValidation>
    <dataValidation type="list" operator="equal" allowBlank="1" showErrorMessage="1" sqref="A7:G7">
      <formula1>$O$9:$O$16</formula1>
    </dataValidation>
    <dataValidation type="list" operator="equal" showDropDown="1" showErrorMessage="1" sqref="E43 E45 E47 E49 E51 E53 E55 E57">
      <formula1>"X,x"</formula1>
    </dataValidation>
  </dataValidations>
  <printOptions horizontalCentered="1"/>
  <pageMargins left="0.39375" right="0.39375" top="0.5666666666666667" bottom="0.7888888888888889" header="0.5118055555555555" footer="0.5118055555555555"/>
  <pageSetup fitToHeight="1" fitToWidth="1" horizontalDpi="300" verticalDpi="300" orientation="portrait" paperSize="9"/>
  <headerFooter alignWithMargins="0">
    <oddFooter>&amp;L&amp;12Prospetto autocalcolo contributi - - agg. 2024&amp;C&amp;P di &amp;N&amp;R&amp;12Comune di Firenze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zoomScale="95" zoomScaleSheetLayoutView="95" workbookViewId="0" topLeftCell="A1">
      <selection activeCell="A7" sqref="A7"/>
    </sheetView>
  </sheetViews>
  <sheetFormatPr defaultColWidth="8.00390625" defaultRowHeight="54.75" customHeight="1"/>
  <cols>
    <col min="1" max="1" width="61.421875" style="21" customWidth="1"/>
    <col min="2" max="4" width="12.57421875" style="21" customWidth="1"/>
    <col min="5" max="5" width="17.140625" style="21" customWidth="1"/>
    <col min="6" max="7" width="12.57421875" style="21" customWidth="1"/>
    <col min="8" max="9" width="9.00390625" style="21" hidden="1" customWidth="1"/>
    <col min="10" max="14" width="9.00390625" style="1" hidden="1" customWidth="1"/>
    <col min="15" max="15" width="38.28125" style="1" hidden="1" customWidth="1"/>
    <col min="16" max="16384" width="9.00390625" style="1" customWidth="1"/>
  </cols>
  <sheetData>
    <row r="1" spans="1:11" ht="39.75" customHeight="1">
      <c r="A1" s="121" t="s">
        <v>122</v>
      </c>
      <c r="B1" s="121"/>
      <c r="C1" s="121"/>
      <c r="D1" s="121"/>
      <c r="E1" s="121"/>
      <c r="F1" s="121"/>
      <c r="G1" s="121"/>
      <c r="H1" s="116"/>
      <c r="I1" s="116"/>
      <c r="J1" s="122"/>
      <c r="K1" s="122"/>
    </row>
    <row r="2" spans="1:11" ht="21" customHeight="1">
      <c r="A2" s="123" t="s">
        <v>80</v>
      </c>
      <c r="B2" s="123"/>
      <c r="C2" s="123"/>
      <c r="D2" s="123"/>
      <c r="E2" s="123"/>
      <c r="F2" s="123"/>
      <c r="G2" s="123"/>
      <c r="H2" s="116"/>
      <c r="I2" s="116"/>
      <c r="J2" s="122"/>
      <c r="K2" s="122"/>
    </row>
    <row r="3" spans="1:11" ht="13.5" customHeight="1">
      <c r="A3" s="35"/>
      <c r="B3" s="35"/>
      <c r="C3" s="35"/>
      <c r="D3" s="35"/>
      <c r="E3" s="35"/>
      <c r="F3" s="35"/>
      <c r="G3" s="35"/>
      <c r="H3" s="116"/>
      <c r="I3" s="116"/>
      <c r="J3" s="122"/>
      <c r="K3" s="122"/>
    </row>
    <row r="4" spans="1:9" ht="16.5" customHeight="1">
      <c r="A4" s="124" t="s">
        <v>81</v>
      </c>
      <c r="B4" s="124"/>
      <c r="C4" s="124"/>
      <c r="D4" s="124"/>
      <c r="E4" s="124"/>
      <c r="F4" s="124"/>
      <c r="G4" s="124"/>
      <c r="I4" s="116"/>
    </row>
    <row r="5" spans="1:9" ht="24" customHeight="1">
      <c r="A5" s="125" t="s">
        <v>82</v>
      </c>
      <c r="B5" s="125"/>
      <c r="C5" s="125"/>
      <c r="D5" s="125"/>
      <c r="E5" s="125"/>
      <c r="F5" s="125"/>
      <c r="G5" s="125"/>
      <c r="I5" s="116"/>
    </row>
    <row r="6" spans="1:9" ht="14.25" customHeight="1">
      <c r="A6" s="126" t="s">
        <v>83</v>
      </c>
      <c r="B6" s="126"/>
      <c r="C6" s="126"/>
      <c r="D6" s="126"/>
      <c r="E6" s="126"/>
      <c r="F6" s="126"/>
      <c r="G6" s="126"/>
      <c r="I6" s="116"/>
    </row>
    <row r="7" spans="1:7" ht="30" customHeight="1">
      <c r="A7" s="203" t="s">
        <v>123</v>
      </c>
      <c r="B7" s="203"/>
      <c r="C7" s="203"/>
      <c r="D7" s="203"/>
      <c r="E7" s="203"/>
      <c r="F7" s="203"/>
      <c r="G7" s="203"/>
    </row>
    <row r="8" spans="1:7" ht="12.75" customHeight="1">
      <c r="A8" s="47"/>
      <c r="B8" s="48"/>
      <c r="C8" s="48"/>
      <c r="D8" s="48"/>
      <c r="E8" s="48"/>
      <c r="F8" s="48"/>
      <c r="G8" s="49"/>
    </row>
    <row r="9" spans="1:15" ht="49.5" customHeight="1" hidden="1">
      <c r="A9" s="207"/>
      <c r="B9" s="207"/>
      <c r="C9" s="207"/>
      <c r="D9" s="207"/>
      <c r="E9" s="207"/>
      <c r="F9" s="207"/>
      <c r="G9" s="207"/>
      <c r="O9" s="1" t="s">
        <v>123</v>
      </c>
    </row>
    <row r="10" spans="1:15" ht="49.5" customHeight="1" hidden="1">
      <c r="A10" s="207"/>
      <c r="B10" s="207"/>
      <c r="C10" s="207"/>
      <c r="D10" s="207"/>
      <c r="E10" s="207"/>
      <c r="F10" s="207"/>
      <c r="G10" s="207"/>
      <c r="O10" s="128" t="s">
        <v>85</v>
      </c>
    </row>
    <row r="11" spans="1:15" ht="49.5" customHeight="1" hidden="1">
      <c r="A11" s="207"/>
      <c r="B11" s="207"/>
      <c r="C11" s="207"/>
      <c r="D11" s="207"/>
      <c r="E11" s="207"/>
      <c r="F11" s="207"/>
      <c r="G11" s="207"/>
      <c r="O11" s="129" t="s">
        <v>86</v>
      </c>
    </row>
    <row r="12" spans="1:15" s="1" customFormat="1" ht="49.5" customHeight="1" hidden="1">
      <c r="A12" s="207"/>
      <c r="B12" s="208"/>
      <c r="C12" s="208"/>
      <c r="D12" s="208"/>
      <c r="E12" s="208"/>
      <c r="F12" s="208"/>
      <c r="G12" s="208"/>
      <c r="O12" s="129" t="s">
        <v>87</v>
      </c>
    </row>
    <row r="13" spans="1:15" s="1" customFormat="1" ht="49.5" customHeight="1" hidden="1">
      <c r="A13" s="207"/>
      <c r="B13" s="208"/>
      <c r="C13" s="208"/>
      <c r="D13" s="208"/>
      <c r="E13" s="208"/>
      <c r="F13" s="208"/>
      <c r="G13" s="208"/>
      <c r="O13" s="129" t="s">
        <v>88</v>
      </c>
    </row>
    <row r="14" spans="1:15" s="1" customFormat="1" ht="49.5" customHeight="1" hidden="1">
      <c r="A14" s="207"/>
      <c r="B14" s="208"/>
      <c r="C14" s="208"/>
      <c r="D14" s="208"/>
      <c r="E14" s="208"/>
      <c r="F14" s="208"/>
      <c r="G14" s="208"/>
      <c r="O14" s="129" t="s">
        <v>89</v>
      </c>
    </row>
    <row r="15" spans="1:15" s="1" customFormat="1" ht="49.5" customHeight="1" hidden="1">
      <c r="A15" s="207"/>
      <c r="B15" s="208"/>
      <c r="C15" s="208"/>
      <c r="D15" s="208"/>
      <c r="E15" s="208"/>
      <c r="F15" s="208"/>
      <c r="G15" s="208"/>
      <c r="O15" s="129" t="s">
        <v>90</v>
      </c>
    </row>
    <row r="16" spans="1:15" s="1" customFormat="1" ht="49.5" customHeight="1" hidden="1">
      <c r="A16" s="207"/>
      <c r="B16" s="208"/>
      <c r="C16" s="208"/>
      <c r="D16" s="208"/>
      <c r="E16" s="208"/>
      <c r="F16" s="208"/>
      <c r="G16" s="208"/>
      <c r="O16" s="129" t="s">
        <v>91</v>
      </c>
    </row>
    <row r="17" spans="1:7" s="1" customFormat="1" ht="49.5" customHeight="1" hidden="1">
      <c r="A17" s="207"/>
      <c r="B17" s="208"/>
      <c r="C17" s="208"/>
      <c r="D17" s="208"/>
      <c r="E17" s="208"/>
      <c r="F17" s="208"/>
      <c r="G17" s="208"/>
    </row>
    <row r="18" spans="1:7" s="1" customFormat="1" ht="49.5" customHeight="1" hidden="1">
      <c r="A18" s="207"/>
      <c r="B18" s="208"/>
      <c r="C18" s="208"/>
      <c r="D18" s="208"/>
      <c r="E18" s="208"/>
      <c r="F18" s="208"/>
      <c r="G18" s="208"/>
    </row>
    <row r="19" spans="1:7" s="1" customFormat="1" ht="49.5" customHeight="1" hidden="1">
      <c r="A19" s="207"/>
      <c r="B19" s="208"/>
      <c r="C19" s="208"/>
      <c r="D19" s="208"/>
      <c r="E19" s="208"/>
      <c r="F19" s="208"/>
      <c r="G19" s="208"/>
    </row>
    <row r="20" spans="1:7" ht="49.5" customHeight="1" hidden="1">
      <c r="A20" s="207"/>
      <c r="B20" s="207"/>
      <c r="C20" s="207"/>
      <c r="D20" s="207"/>
      <c r="E20" s="207"/>
      <c r="F20" s="207"/>
      <c r="G20" s="207"/>
    </row>
    <row r="21" spans="1:7" ht="49.5" customHeight="1" hidden="1">
      <c r="A21" s="209"/>
      <c r="B21" s="209"/>
      <c r="C21" s="209"/>
      <c r="D21" s="209"/>
      <c r="E21" s="209"/>
      <c r="F21" s="209"/>
      <c r="G21" s="209"/>
    </row>
    <row r="22" spans="1:7" ht="16.5" customHeight="1">
      <c r="A22" s="124" t="s">
        <v>92</v>
      </c>
      <c r="B22" s="124"/>
      <c r="C22" s="124"/>
      <c r="D22" s="124"/>
      <c r="E22" s="124"/>
      <c r="F22" s="124"/>
      <c r="G22" s="124"/>
    </row>
    <row r="23" spans="1:7" ht="24" customHeight="1">
      <c r="A23" s="125">
        <f>IF(A7="Mutamento della destinazione d'uso agricola di edifici rurali (art. 45 comma 3 L.R. 1/05)","VOL./S.U.L DA ASSOGGETTARE AGLI ONERI VERDI","VOL./S.U.L DA ASSOGGETTARE AGLI ONERI DI URBANIZZAZIONE")</f>
        <v>0</v>
      </c>
      <c r="B23" s="125"/>
      <c r="C23" s="125"/>
      <c r="D23" s="125"/>
      <c r="E23" s="125"/>
      <c r="F23" s="125"/>
      <c r="G23" s="125"/>
    </row>
    <row r="24" spans="1:9" ht="30" customHeight="1">
      <c r="A24" s="132" t="s">
        <v>93</v>
      </c>
      <c r="B24" s="133"/>
      <c r="C24" s="133"/>
      <c r="D24" s="134"/>
      <c r="E24" s="135" t="s">
        <v>94</v>
      </c>
      <c r="F24" s="135" t="s">
        <v>95</v>
      </c>
      <c r="G24" s="136" t="s">
        <v>96</v>
      </c>
      <c r="I24" s="137" t="s">
        <v>97</v>
      </c>
    </row>
    <row r="25" spans="1:9" ht="25.5" customHeight="1">
      <c r="A25" s="138"/>
      <c r="B25" s="139"/>
      <c r="C25" s="139"/>
      <c r="D25" s="140"/>
      <c r="E25" s="210" t="s">
        <v>98</v>
      </c>
      <c r="F25" s="142" t="s">
        <v>99</v>
      </c>
      <c r="G25" s="143" t="s">
        <v>100</v>
      </c>
      <c r="I25" s="137"/>
    </row>
    <row r="26" spans="1:9" ht="24.75" customHeight="1">
      <c r="A26" s="144" t="s">
        <v>101</v>
      </c>
      <c r="B26" s="145"/>
      <c r="C26" s="145"/>
      <c r="D26" s="146"/>
      <c r="E26" s="147"/>
      <c r="F26" s="148">
        <v>3</v>
      </c>
      <c r="G26" s="149">
        <f>E26*F26</f>
        <v>0</v>
      </c>
      <c r="I26" s="150">
        <f aca="true" t="shared" si="0" ref="I26:I34">IF(E26&gt;0,"X",0)</f>
        <v>0</v>
      </c>
    </row>
    <row r="27" spans="1:9" ht="24.75" customHeight="1">
      <c r="A27" s="144" t="s">
        <v>102</v>
      </c>
      <c r="B27" s="145"/>
      <c r="C27" s="145"/>
      <c r="D27" s="146"/>
      <c r="E27" s="147"/>
      <c r="F27" s="148"/>
      <c r="G27" s="149"/>
      <c r="I27" s="150">
        <f t="shared" si="0"/>
        <v>0</v>
      </c>
    </row>
    <row r="28" spans="1:9" ht="24.75" customHeight="1">
      <c r="A28" s="144" t="s">
        <v>103</v>
      </c>
      <c r="B28" s="145"/>
      <c r="C28" s="145"/>
      <c r="D28" s="146"/>
      <c r="E28" s="147"/>
      <c r="F28" s="148"/>
      <c r="G28" s="149"/>
      <c r="I28" s="150">
        <f t="shared" si="0"/>
        <v>0</v>
      </c>
    </row>
    <row r="29" spans="1:9" ht="24.75" customHeight="1">
      <c r="A29" s="151" t="s">
        <v>104</v>
      </c>
      <c r="B29" s="145"/>
      <c r="C29" s="145"/>
      <c r="D29" s="146"/>
      <c r="E29" s="147"/>
      <c r="F29" s="148">
        <v>3.5</v>
      </c>
      <c r="G29" s="149">
        <f aca="true" t="shared" si="1" ref="G29:G32">E29*F29</f>
        <v>0</v>
      </c>
      <c r="I29" s="150">
        <f t="shared" si="0"/>
        <v>0</v>
      </c>
    </row>
    <row r="30" spans="1:9" ht="24.75" customHeight="1">
      <c r="A30" s="144" t="s">
        <v>105</v>
      </c>
      <c r="B30" s="145"/>
      <c r="C30" s="145"/>
      <c r="D30" s="146"/>
      <c r="E30" s="147"/>
      <c r="F30" s="148">
        <v>3</v>
      </c>
      <c r="G30" s="149">
        <f t="shared" si="1"/>
        <v>0</v>
      </c>
      <c r="I30" s="150">
        <f t="shared" si="0"/>
        <v>0</v>
      </c>
    </row>
    <row r="31" spans="1:9" ht="24.75" customHeight="1">
      <c r="A31" s="144" t="s">
        <v>106</v>
      </c>
      <c r="B31" s="145"/>
      <c r="C31" s="145"/>
      <c r="D31" s="146"/>
      <c r="E31" s="147"/>
      <c r="F31" s="148">
        <v>3</v>
      </c>
      <c r="G31" s="149">
        <f t="shared" si="1"/>
        <v>0</v>
      </c>
      <c r="I31" s="150">
        <f t="shared" si="0"/>
        <v>0</v>
      </c>
    </row>
    <row r="32" spans="1:9" ht="24.75" customHeight="1">
      <c r="A32" s="151" t="s">
        <v>107</v>
      </c>
      <c r="B32" s="145"/>
      <c r="C32" s="145"/>
      <c r="D32" s="146"/>
      <c r="E32" s="147"/>
      <c r="F32" s="148">
        <v>3</v>
      </c>
      <c r="G32" s="149">
        <f t="shared" si="1"/>
        <v>0</v>
      </c>
      <c r="I32" s="150">
        <f t="shared" si="0"/>
        <v>0</v>
      </c>
    </row>
    <row r="33" spans="1:9" ht="24.75" customHeight="1">
      <c r="A33" s="144" t="s">
        <v>108</v>
      </c>
      <c r="B33" s="145"/>
      <c r="C33" s="145"/>
      <c r="D33" s="146"/>
      <c r="E33" s="147"/>
      <c r="F33" s="148"/>
      <c r="G33" s="149"/>
      <c r="I33" s="150">
        <f t="shared" si="0"/>
        <v>0</v>
      </c>
    </row>
    <row r="34" spans="1:9" ht="24.75" customHeight="1">
      <c r="A34" s="152" t="s">
        <v>109</v>
      </c>
      <c r="B34" s="153"/>
      <c r="C34" s="153"/>
      <c r="D34" s="154"/>
      <c r="E34" s="155"/>
      <c r="F34" s="156"/>
      <c r="G34" s="157"/>
      <c r="I34" s="150">
        <f t="shared" si="0"/>
        <v>0</v>
      </c>
    </row>
    <row r="35" ht="20.25" customHeight="1"/>
    <row r="36" spans="1:7" ht="16.5" customHeight="1">
      <c r="A36" s="124" t="s">
        <v>110</v>
      </c>
      <c r="B36" s="124"/>
      <c r="C36" s="124"/>
      <c r="D36" s="124"/>
      <c r="E36" s="124"/>
      <c r="F36" s="124"/>
      <c r="G36" s="124"/>
    </row>
    <row r="37" spans="1:10" ht="24" customHeight="1">
      <c r="A37" s="158">
        <f>IF(A7="Mutamento della destinazione d'uso agricola di edifici rurali (art. 45 comma 3 L.R. 1/05)","DETERMINAZIONE ONERI VERDI","DETERMINAZIONE ONERI DI URBANIZZAZIONE")</f>
        <v>0</v>
      </c>
      <c r="B37" s="158"/>
      <c r="C37" s="158"/>
      <c r="D37" s="158"/>
      <c r="E37" s="158"/>
      <c r="F37" s="158"/>
      <c r="G37" s="158"/>
      <c r="H37" s="159"/>
      <c r="I37" s="159"/>
      <c r="J37" s="51"/>
    </row>
    <row r="38" spans="1:10" ht="18" customHeight="1">
      <c r="A38" s="160" t="s">
        <v>93</v>
      </c>
      <c r="B38" s="135" t="s">
        <v>94</v>
      </c>
      <c r="C38" s="161" t="s">
        <v>111</v>
      </c>
      <c r="D38" s="161"/>
      <c r="E38" s="135" t="s">
        <v>112</v>
      </c>
      <c r="F38" s="136" t="s">
        <v>113</v>
      </c>
      <c r="G38" s="136"/>
      <c r="H38" s="116"/>
      <c r="I38" s="116"/>
      <c r="J38" s="122"/>
    </row>
    <row r="39" spans="1:10" ht="18" customHeight="1">
      <c r="A39" s="162"/>
      <c r="B39" s="163"/>
      <c r="C39" s="163"/>
      <c r="D39" s="163"/>
      <c r="E39" s="205" t="s">
        <v>114</v>
      </c>
      <c r="F39" s="163"/>
      <c r="G39" s="165"/>
      <c r="H39" s="116"/>
      <c r="I39" s="116"/>
      <c r="J39" s="122"/>
    </row>
    <row r="40" spans="1:10" ht="30" customHeight="1">
      <c r="A40" s="166"/>
      <c r="B40" s="142" t="s">
        <v>115</v>
      </c>
      <c r="C40" s="142" t="s">
        <v>116</v>
      </c>
      <c r="D40" s="142" t="s">
        <v>117</v>
      </c>
      <c r="E40" s="205"/>
      <c r="F40" s="142" t="s">
        <v>116</v>
      </c>
      <c r="G40" s="143" t="s">
        <v>117</v>
      </c>
      <c r="H40" s="116"/>
      <c r="I40" s="116"/>
      <c r="J40" s="122"/>
    </row>
    <row r="41" spans="1:10" ht="19.5" customHeight="1">
      <c r="A41" s="167" t="s">
        <v>101</v>
      </c>
      <c r="B41" s="168">
        <f>G26</f>
        <v>0</v>
      </c>
      <c r="C41" s="169">
        <f>'Non stampare 3'!B$38</f>
        <v>0</v>
      </c>
      <c r="D41" s="169">
        <f>'Non stampare 3'!C$38</f>
        <v>0</v>
      </c>
      <c r="E41" s="170"/>
      <c r="F41" s="178">
        <f>B41*C41</f>
        <v>0</v>
      </c>
      <c r="G41" s="179">
        <f>B41*D41</f>
        <v>0</v>
      </c>
      <c r="H41" s="116"/>
      <c r="I41" s="116"/>
      <c r="J41" s="122"/>
    </row>
    <row r="42" spans="1:10" ht="19.5" customHeight="1">
      <c r="A42" s="173"/>
      <c r="B42" s="168"/>
      <c r="C42" s="169"/>
      <c r="D42" s="169"/>
      <c r="E42" s="174"/>
      <c r="F42" s="174"/>
      <c r="G42" s="175"/>
      <c r="H42" s="116"/>
      <c r="I42" s="116"/>
      <c r="J42" s="122"/>
    </row>
    <row r="43" spans="1:10" ht="19.5" customHeight="1">
      <c r="A43" s="167" t="s">
        <v>102</v>
      </c>
      <c r="B43" s="168">
        <f>E27</f>
        <v>0</v>
      </c>
      <c r="C43" s="169">
        <f>'Non stampare 3'!D$38</f>
        <v>0</v>
      </c>
      <c r="D43" s="169">
        <f>'Non stampare 3'!E$38</f>
        <v>0</v>
      </c>
      <c r="E43" s="177"/>
      <c r="F43" s="178">
        <f>B43*C43</f>
        <v>0</v>
      </c>
      <c r="G43" s="179">
        <f>B43*D43</f>
        <v>0</v>
      </c>
      <c r="H43" s="116"/>
      <c r="I43" s="116"/>
      <c r="J43" s="122"/>
    </row>
    <row r="44" spans="1:10" ht="19.5" customHeight="1">
      <c r="A44" s="173"/>
      <c r="B44" s="168"/>
      <c r="C44" s="169"/>
      <c r="D44" s="169"/>
      <c r="E44" s="180">
        <f>IF(E43="x","maggiorazione 50% -&gt;"," ")</f>
        <v>0</v>
      </c>
      <c r="F44" s="181">
        <f>IF(E43="X",B43*C43*0.5,0)</f>
        <v>0</v>
      </c>
      <c r="G44" s="182">
        <f>IF(E43="X",B43*D43*0.5,0)</f>
        <v>0</v>
      </c>
      <c r="H44" s="116"/>
      <c r="I44" s="116"/>
      <c r="J44" s="122"/>
    </row>
    <row r="45" spans="1:10" ht="19.5" customHeight="1">
      <c r="A45" s="167" t="s">
        <v>103</v>
      </c>
      <c r="B45" s="168">
        <f>E28</f>
        <v>0</v>
      </c>
      <c r="C45" s="169">
        <f>'Non stampare 3'!F$38</f>
        <v>0</v>
      </c>
      <c r="D45" s="169">
        <f>'Non stampare 3'!G$38</f>
        <v>0</v>
      </c>
      <c r="E45" s="177"/>
      <c r="F45" s="178">
        <f>B45*C45</f>
        <v>0</v>
      </c>
      <c r="G45" s="179">
        <f>B45*D45</f>
        <v>0</v>
      </c>
      <c r="H45" s="116"/>
      <c r="I45" s="116"/>
      <c r="J45" s="122"/>
    </row>
    <row r="46" spans="1:10" ht="19.5" customHeight="1">
      <c r="A46" s="173"/>
      <c r="B46" s="168"/>
      <c r="C46" s="169"/>
      <c r="D46" s="169"/>
      <c r="E46" s="180">
        <f>IF(E45="x","maggiorazione 50% -&gt;"," ")</f>
        <v>0</v>
      </c>
      <c r="F46" s="181">
        <f>IF(E45="X",B45*C45*0.5,0)</f>
        <v>0</v>
      </c>
      <c r="G46" s="182">
        <f>IF(E45="X",B45*D45*0.5,0)</f>
        <v>0</v>
      </c>
      <c r="H46" s="116"/>
      <c r="I46" s="116"/>
      <c r="J46" s="122"/>
    </row>
    <row r="47" spans="1:10" ht="19.5" customHeight="1">
      <c r="A47" s="183" t="s">
        <v>104</v>
      </c>
      <c r="B47" s="168">
        <f>G29</f>
        <v>0</v>
      </c>
      <c r="C47" s="169">
        <f>'Non stampare 3'!H$38</f>
        <v>0</v>
      </c>
      <c r="D47" s="169">
        <f>'Non stampare 3'!I$38</f>
        <v>0</v>
      </c>
      <c r="E47" s="177"/>
      <c r="F47" s="178">
        <f>B47*C47</f>
        <v>0</v>
      </c>
      <c r="G47" s="179">
        <f>B47*D47</f>
        <v>0</v>
      </c>
      <c r="H47" s="116"/>
      <c r="I47" s="116"/>
      <c r="J47" s="122"/>
    </row>
    <row r="48" spans="1:10" ht="19.5" customHeight="1">
      <c r="A48" s="184"/>
      <c r="B48" s="168"/>
      <c r="C48" s="169"/>
      <c r="D48" s="169"/>
      <c r="E48" s="180">
        <f>IF(E47="x","maggiorazione 50% -&gt;"," ")</f>
        <v>0</v>
      </c>
      <c r="F48" s="181">
        <f>IF(E47="X",B47*C47*0.5,0)</f>
        <v>0</v>
      </c>
      <c r="G48" s="182">
        <f>IF(E47="X",B47*D47*0.5,0)</f>
        <v>0</v>
      </c>
      <c r="H48" s="116"/>
      <c r="I48" s="116"/>
      <c r="J48" s="122"/>
    </row>
    <row r="49" spans="1:10" ht="19.5" customHeight="1">
      <c r="A49" s="167" t="s">
        <v>105</v>
      </c>
      <c r="B49" s="168">
        <f>G30</f>
        <v>0</v>
      </c>
      <c r="C49" s="169">
        <f>'Non stampare 3'!J$38</f>
        <v>0</v>
      </c>
      <c r="D49" s="169">
        <f>'Non stampare 3'!K$38</f>
        <v>0</v>
      </c>
      <c r="E49" s="177"/>
      <c r="F49" s="178">
        <f>B49*C49</f>
        <v>0</v>
      </c>
      <c r="G49" s="179">
        <f>B49*D49</f>
        <v>0</v>
      </c>
      <c r="H49" s="116"/>
      <c r="I49" s="116"/>
      <c r="J49" s="122"/>
    </row>
    <row r="50" spans="1:10" ht="19.5" customHeight="1">
      <c r="A50" s="173"/>
      <c r="B50" s="168"/>
      <c r="C50" s="169"/>
      <c r="D50" s="169"/>
      <c r="E50" s="180">
        <f>IF(E49="x","maggiorazione 50% -&gt;"," ")</f>
        <v>0</v>
      </c>
      <c r="F50" s="181">
        <f>IF(E49="X",B49*C49*0.5,0)</f>
        <v>0</v>
      </c>
      <c r="G50" s="182">
        <f>IF(E49="X",B49*D49*0.5,0)</f>
        <v>0</v>
      </c>
      <c r="H50" s="116"/>
      <c r="I50" s="116"/>
      <c r="J50" s="122"/>
    </row>
    <row r="51" spans="1:10" ht="19.5" customHeight="1">
      <c r="A51" s="167" t="s">
        <v>106</v>
      </c>
      <c r="B51" s="168">
        <f>G31</f>
        <v>0</v>
      </c>
      <c r="C51" s="169">
        <f>'Non stampare 3'!L$38</f>
        <v>0</v>
      </c>
      <c r="D51" s="169">
        <f>'Non stampare 3'!M$38</f>
        <v>0</v>
      </c>
      <c r="E51" s="177"/>
      <c r="F51" s="178">
        <f>B51*C51</f>
        <v>0</v>
      </c>
      <c r="G51" s="179">
        <f>B51*D51</f>
        <v>0</v>
      </c>
      <c r="H51" s="116"/>
      <c r="I51" s="116"/>
      <c r="J51" s="122"/>
    </row>
    <row r="52" spans="1:10" ht="19.5" customHeight="1">
      <c r="A52" s="173"/>
      <c r="B52" s="168"/>
      <c r="C52" s="169"/>
      <c r="D52" s="169"/>
      <c r="E52" s="180">
        <f>IF(E51="x","maggiorazione 50% -&gt;"," ")</f>
        <v>0</v>
      </c>
      <c r="F52" s="181">
        <f>IF(E51="X",B51*C51*0.5,0)</f>
        <v>0</v>
      </c>
      <c r="G52" s="182">
        <f>IF(E51="X",B51*D51*0.5,0)</f>
        <v>0</v>
      </c>
      <c r="H52" s="116"/>
      <c r="I52" s="116"/>
      <c r="J52" s="122"/>
    </row>
    <row r="53" spans="1:10" ht="19.5" customHeight="1">
      <c r="A53" s="183" t="s">
        <v>107</v>
      </c>
      <c r="B53" s="168">
        <f>G32</f>
        <v>0</v>
      </c>
      <c r="C53" s="169">
        <f>'Non stampare 3'!N$38</f>
        <v>0</v>
      </c>
      <c r="D53" s="169">
        <f>'Non stampare 3'!O$38</f>
        <v>0</v>
      </c>
      <c r="E53" s="177"/>
      <c r="F53" s="178">
        <f>B53*C53</f>
        <v>0</v>
      </c>
      <c r="G53" s="179">
        <f>B53*D53</f>
        <v>0</v>
      </c>
      <c r="H53" s="116"/>
      <c r="I53" s="116"/>
      <c r="J53" s="122"/>
    </row>
    <row r="54" spans="1:10" ht="19.5" customHeight="1">
      <c r="A54" s="184"/>
      <c r="B54" s="168"/>
      <c r="C54" s="169"/>
      <c r="D54" s="169"/>
      <c r="E54" s="180">
        <f>IF(E53="x","maggiorazione 50% -&gt;"," ")</f>
        <v>0</v>
      </c>
      <c r="F54" s="181">
        <f>IF(E53="X",B53*C53*0.5,0)</f>
        <v>0</v>
      </c>
      <c r="G54" s="182">
        <f>IF(E53="X",B53*D53*0.5,0)</f>
        <v>0</v>
      </c>
      <c r="H54" s="116"/>
      <c r="I54" s="116"/>
      <c r="J54" s="122"/>
    </row>
    <row r="55" spans="1:10" ht="19.5" customHeight="1">
      <c r="A55" s="167" t="s">
        <v>108</v>
      </c>
      <c r="B55" s="168">
        <f>E33</f>
        <v>0</v>
      </c>
      <c r="C55" s="169">
        <f>'Non stampare 3'!P$38</f>
        <v>0</v>
      </c>
      <c r="D55" s="169">
        <f>'Non stampare 3'!Q$38</f>
        <v>0</v>
      </c>
      <c r="E55" s="177"/>
      <c r="F55" s="178">
        <f>B55*C55</f>
        <v>0</v>
      </c>
      <c r="G55" s="179">
        <f>B55*D55</f>
        <v>0</v>
      </c>
      <c r="H55" s="116"/>
      <c r="I55" s="116"/>
      <c r="J55" s="122"/>
    </row>
    <row r="56" spans="1:10" ht="19.5" customHeight="1">
      <c r="A56" s="173"/>
      <c r="B56" s="168"/>
      <c r="C56" s="169"/>
      <c r="D56" s="169"/>
      <c r="E56" s="180">
        <f>IF(E55="x","maggiorazione 50% -&gt;"," ")</f>
        <v>0</v>
      </c>
      <c r="F56" s="181">
        <f>IF(E55="X",B55*C55*0.5,0)</f>
        <v>0</v>
      </c>
      <c r="G56" s="182">
        <f>IF(E55="X",B55*D55*0.5,0)</f>
        <v>0</v>
      </c>
      <c r="H56" s="116"/>
      <c r="I56" s="116"/>
      <c r="J56" s="122"/>
    </row>
    <row r="57" spans="1:10" ht="19.5" customHeight="1">
      <c r="A57" s="167" t="s">
        <v>109</v>
      </c>
      <c r="B57" s="168">
        <f>E34</f>
        <v>0</v>
      </c>
      <c r="C57" s="169">
        <f>'Non stampare 3'!R$38</f>
        <v>0</v>
      </c>
      <c r="D57" s="169">
        <f>'Non stampare 3'!S$38</f>
        <v>0</v>
      </c>
      <c r="E57" s="177"/>
      <c r="F57" s="178">
        <f>B57*C57</f>
        <v>0</v>
      </c>
      <c r="G57" s="179">
        <f>B57*D57</f>
        <v>0</v>
      </c>
      <c r="H57" s="116"/>
      <c r="I57" s="116"/>
      <c r="J57" s="122"/>
    </row>
    <row r="58" spans="1:10" ht="19.5" customHeight="1">
      <c r="A58" s="173"/>
      <c r="B58" s="168"/>
      <c r="C58" s="169"/>
      <c r="D58" s="169"/>
      <c r="E58" s="180">
        <f>IF(E57="x","maggiorazione 50% -&gt;"," ")</f>
        <v>0</v>
      </c>
      <c r="F58" s="181">
        <f>IF(E57="X",B57*C57*0.5,0)</f>
        <v>0</v>
      </c>
      <c r="G58" s="182">
        <f>IF(E57="X",B57*D57*0.5,0)</f>
        <v>0</v>
      </c>
      <c r="H58" s="116"/>
      <c r="I58" s="116"/>
      <c r="J58" s="122"/>
    </row>
    <row r="59" spans="1:10" ht="24.75" customHeight="1">
      <c r="A59" s="188"/>
      <c r="B59" s="189"/>
      <c r="C59" s="190"/>
      <c r="D59" s="191"/>
      <c r="E59" s="191"/>
      <c r="F59" s="192"/>
      <c r="G59" s="193"/>
      <c r="H59" s="116"/>
      <c r="I59" s="116"/>
      <c r="J59" s="122"/>
    </row>
    <row r="60" spans="1:20" ht="24.75" customHeight="1">
      <c r="A60" s="194" t="s">
        <v>118</v>
      </c>
      <c r="B60" s="195"/>
      <c r="C60" s="195"/>
      <c r="D60" s="195"/>
      <c r="E60" s="196"/>
      <c r="F60" s="178">
        <f>SUM(F41:F59)</f>
        <v>0</v>
      </c>
      <c r="G60" s="179">
        <f>SUM(G41:G59)</f>
        <v>0</v>
      </c>
      <c r="H60" s="116"/>
      <c r="I60" s="116"/>
      <c r="J60" s="122"/>
      <c r="P60" s="26"/>
      <c r="Q60" s="26"/>
      <c r="R60" s="26"/>
      <c r="S60" s="26"/>
      <c r="T60" s="26"/>
    </row>
    <row r="61" spans="1:20" ht="30" customHeight="1">
      <c r="A61" s="197" t="s">
        <v>119</v>
      </c>
      <c r="B61" s="198"/>
      <c r="C61" s="198"/>
      <c r="D61" s="198"/>
      <c r="E61" s="199"/>
      <c r="F61" s="200">
        <f>SUM(F60:G60)</f>
        <v>0</v>
      </c>
      <c r="G61" s="200"/>
      <c r="H61" s="116"/>
      <c r="I61" s="116"/>
      <c r="J61" s="122"/>
      <c r="P61" s="26"/>
      <c r="Q61" s="26"/>
      <c r="R61" s="26"/>
      <c r="S61" s="26"/>
      <c r="T61" s="26"/>
    </row>
    <row r="62" spans="1:20" ht="13.5" customHeight="1">
      <c r="A62" s="159"/>
      <c r="B62" s="159"/>
      <c r="C62" s="159"/>
      <c r="D62" s="159"/>
      <c r="E62" s="159"/>
      <c r="F62" s="159"/>
      <c r="G62" s="201"/>
      <c r="H62" s="116"/>
      <c r="I62" s="116"/>
      <c r="J62" s="122"/>
      <c r="P62" s="26"/>
      <c r="Q62" s="26"/>
      <c r="R62" s="26"/>
      <c r="S62" s="26"/>
      <c r="T62" s="26"/>
    </row>
    <row r="63" spans="6:20" ht="12.75" customHeight="1" hidden="1">
      <c r="F63" s="202"/>
      <c r="P63" s="26"/>
      <c r="Q63" s="26"/>
      <c r="R63" s="26"/>
      <c r="S63" s="26"/>
      <c r="T63" s="26"/>
    </row>
    <row r="64" spans="6:20" ht="12.75" customHeight="1" hidden="1">
      <c r="F64" s="21">
        <f>IF(F61&gt;0,1,0)</f>
        <v>0</v>
      </c>
      <c r="P64" s="26"/>
      <c r="Q64" s="26"/>
      <c r="R64" s="26"/>
      <c r="S64" s="26"/>
      <c r="T64" s="26"/>
    </row>
    <row r="65" ht="54.75" customHeight="1" hidden="1"/>
    <row r="65536" ht="12.75" customHeight="1"/>
  </sheetData>
  <sheetProtection selectLockedCells="1" selectUnlockedCells="1"/>
  <mergeCells count="42">
    <mergeCell ref="A1:G1"/>
    <mergeCell ref="A2:G2"/>
    <mergeCell ref="A4:G4"/>
    <mergeCell ref="A5:G5"/>
    <mergeCell ref="A6:G6"/>
    <mergeCell ref="A7:G7"/>
    <mergeCell ref="A22:G22"/>
    <mergeCell ref="A23:G23"/>
    <mergeCell ref="I24:I25"/>
    <mergeCell ref="A36:G36"/>
    <mergeCell ref="A37:G37"/>
    <mergeCell ref="C38:D38"/>
    <mergeCell ref="F38:G38"/>
    <mergeCell ref="E39:E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B55:B56"/>
    <mergeCell ref="C55:C56"/>
    <mergeCell ref="D55:D56"/>
    <mergeCell ref="B57:B58"/>
    <mergeCell ref="C57:C58"/>
    <mergeCell ref="D57:D58"/>
    <mergeCell ref="F61:G61"/>
  </mergeCells>
  <dataValidations count="3">
    <dataValidation type="list" operator="equal" allowBlank="1" showErrorMessage="1" sqref="A7:G7">
      <formula1>$O$9:$O$16</formula1>
    </dataValidation>
    <dataValidation type="decimal" operator="greaterThan" showErrorMessage="1" sqref="E26:E34">
      <formula1>0</formula1>
    </dataValidation>
    <dataValidation type="list" operator="equal" showDropDown="1" showErrorMessage="1" sqref="E43 E45 E47 E49 E51 E53 E55 E57">
      <formula1>"X,x"</formula1>
    </dataValidation>
  </dataValidations>
  <printOptions horizontalCentered="1"/>
  <pageMargins left="0.39375" right="0.39375" top="0.5666666666666667" bottom="0.7888888888888889" header="0.5118055555555555" footer="0.5118055555555555"/>
  <pageSetup fitToHeight="1" fitToWidth="1" horizontalDpi="300" verticalDpi="300" orientation="portrait" paperSize="9"/>
  <headerFooter alignWithMargins="0">
    <oddFooter>&amp;L&amp;12Prospetto autocalcolo contributi - agg. 2024&amp;C&amp;P di &amp;N&amp;R&amp;12Comune di Firenze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"/>
  <sheetViews>
    <sheetView showGridLines="0" view="pageBreakPreview" zoomScaleSheetLayoutView="100" workbookViewId="0" topLeftCell="A1">
      <selection activeCell="C77" sqref="C77"/>
    </sheetView>
  </sheetViews>
  <sheetFormatPr defaultColWidth="8.00390625" defaultRowHeight="14.25" customHeight="1"/>
  <cols>
    <col min="1" max="1" width="17.57421875" style="211" customWidth="1"/>
    <col min="2" max="2" width="15.57421875" style="211" customWidth="1"/>
    <col min="3" max="3" width="16.57421875" style="211" customWidth="1"/>
    <col min="4" max="4" width="17.57421875" style="211" customWidth="1"/>
    <col min="5" max="6" width="15.57421875" style="211" customWidth="1"/>
    <col min="7" max="7" width="3.8515625" style="211" customWidth="1"/>
    <col min="8" max="10" width="15.57421875" style="211" customWidth="1"/>
    <col min="11" max="11" width="9.00390625" style="211" customWidth="1"/>
    <col min="12" max="12" width="12.00390625" style="211" customWidth="1"/>
    <col min="13" max="13" width="9.00390625" style="211" hidden="1" customWidth="1"/>
    <col min="14" max="14" width="9.00390625" style="212" hidden="1" customWidth="1"/>
    <col min="15" max="18" width="9.00390625" style="211" hidden="1" customWidth="1"/>
    <col min="19" max="16384" width="9.00390625" style="211" customWidth="1"/>
  </cols>
  <sheetData>
    <row r="1" spans="1:10" ht="39.75" customHeight="1">
      <c r="A1" s="121" t="s">
        <v>124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" customHeight="1">
      <c r="A2" s="213" t="s">
        <v>125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4.5" customHeight="1">
      <c r="A3" s="83"/>
      <c r="B3" s="83"/>
      <c r="C3" s="83"/>
      <c r="D3" s="83"/>
      <c r="E3" s="83"/>
      <c r="F3" s="83"/>
      <c r="G3" s="83"/>
      <c r="H3" s="214"/>
      <c r="I3" s="214"/>
      <c r="J3" s="214"/>
    </row>
    <row r="4" spans="1:10" ht="17.25" customHeight="1">
      <c r="A4" s="215" t="s">
        <v>126</v>
      </c>
      <c r="B4" s="216"/>
      <c r="C4" s="216"/>
      <c r="D4" s="216"/>
      <c r="E4" s="216"/>
      <c r="F4" s="216"/>
      <c r="G4" s="216"/>
      <c r="H4" s="216"/>
      <c r="I4" s="216"/>
      <c r="J4" s="217"/>
    </row>
    <row r="5" spans="1:10" ht="15" customHeight="1">
      <c r="A5" s="218" t="s">
        <v>127</v>
      </c>
      <c r="B5" s="219"/>
      <c r="C5" s="220">
        <f>Frostespizio!Q27</f>
        <v>0</v>
      </c>
      <c r="D5" s="221"/>
      <c r="E5" s="219"/>
      <c r="F5" s="219"/>
      <c r="G5" s="219" t="s">
        <v>128</v>
      </c>
      <c r="H5" s="221"/>
      <c r="I5" s="219"/>
      <c r="J5" s="222">
        <f>Frostespizio!N22</f>
        <v>0</v>
      </c>
    </row>
    <row r="6" spans="1:10" ht="4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ht="29.25" customHeight="1">
      <c r="A7" s="223" t="s">
        <v>129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8" ht="15" customHeight="1">
      <c r="A8" s="224" t="s">
        <v>130</v>
      </c>
      <c r="B8" s="224"/>
      <c r="C8" s="224"/>
      <c r="D8" s="224"/>
      <c r="E8" s="224"/>
      <c r="F8" s="224"/>
      <c r="G8" s="224"/>
      <c r="H8" s="224"/>
      <c r="I8" s="224"/>
      <c r="J8" s="225" t="s">
        <v>131</v>
      </c>
      <c r="M8" s="226" t="s">
        <v>132</v>
      </c>
      <c r="N8" s="212">
        <v>10</v>
      </c>
      <c r="O8" s="226" t="s">
        <v>133</v>
      </c>
      <c r="P8" s="211">
        <v>8</v>
      </c>
      <c r="Q8" s="226" t="s">
        <v>134</v>
      </c>
      <c r="R8" s="211">
        <v>10</v>
      </c>
    </row>
    <row r="9" spans="1:18" ht="4.5" customHeight="1">
      <c r="A9" s="227"/>
      <c r="B9" s="79"/>
      <c r="C9" s="79"/>
      <c r="D9" s="79"/>
      <c r="E9" s="79"/>
      <c r="F9" s="79"/>
      <c r="G9" s="79"/>
      <c r="H9" s="79"/>
      <c r="I9" s="79"/>
      <c r="J9" s="228"/>
      <c r="M9" s="226" t="s">
        <v>135</v>
      </c>
      <c r="N9" s="212">
        <v>9</v>
      </c>
      <c r="O9" s="229"/>
      <c r="Q9" s="226" t="s">
        <v>136</v>
      </c>
      <c r="R9" s="211">
        <v>10</v>
      </c>
    </row>
    <row r="10" spans="1:14" ht="15" customHeight="1">
      <c r="A10" s="230" t="s">
        <v>137</v>
      </c>
      <c r="B10" s="231"/>
      <c r="C10" s="231"/>
      <c r="D10" s="231"/>
      <c r="E10" s="231"/>
      <c r="F10" s="231"/>
      <c r="G10" s="231"/>
      <c r="H10" s="231"/>
      <c r="I10" s="231"/>
      <c r="J10" s="232"/>
      <c r="M10" s="226" t="s">
        <v>138</v>
      </c>
      <c r="N10" s="212">
        <v>9</v>
      </c>
    </row>
    <row r="11" spans="1:14" ht="19.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4">
        <f>IF(A11=M7,N7,0)+IF(A11=M8,N8,0)+IF(A11=M9,N9,0)+IF(A11=M10,N10,0)+IF(A11=M11,N11,0)+IF(A11=M12,N12,0)+IF(A11=M13,N13,0)+IF(A11=L15,M15,0)</f>
        <v>0</v>
      </c>
      <c r="M11" s="226" t="s">
        <v>139</v>
      </c>
      <c r="N11" s="212">
        <v>8</v>
      </c>
    </row>
    <row r="12" spans="1:14" ht="19.5" customHeight="1">
      <c r="A12" s="230" t="s">
        <v>140</v>
      </c>
      <c r="B12" s="231"/>
      <c r="C12" s="231"/>
      <c r="D12" s="231"/>
      <c r="E12" s="231"/>
      <c r="F12" s="231"/>
      <c r="G12" s="231"/>
      <c r="H12" s="231"/>
      <c r="I12" s="231"/>
      <c r="J12" s="234"/>
      <c r="M12" s="226" t="s">
        <v>141</v>
      </c>
      <c r="N12" s="212">
        <v>8</v>
      </c>
    </row>
    <row r="13" spans="1:14" ht="19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4">
        <f>IF(A13=O8,P8,0)</f>
        <v>0</v>
      </c>
      <c r="M13" s="226" t="s">
        <v>142</v>
      </c>
      <c r="N13" s="212">
        <v>10</v>
      </c>
    </row>
    <row r="14" spans="1:10" ht="19.5" customHeight="1">
      <c r="A14" s="230" t="s">
        <v>143</v>
      </c>
      <c r="B14" s="79"/>
      <c r="C14" s="79"/>
      <c r="D14" s="79"/>
      <c r="E14" s="79"/>
      <c r="F14" s="79"/>
      <c r="G14" s="79"/>
      <c r="H14" s="79"/>
      <c r="I14" s="79"/>
      <c r="J14" s="234"/>
    </row>
    <row r="15" spans="1:10" ht="19.5" customHeight="1">
      <c r="A15" s="233" t="s">
        <v>134</v>
      </c>
      <c r="B15" s="233"/>
      <c r="C15" s="233"/>
      <c r="D15" s="233"/>
      <c r="E15" s="233"/>
      <c r="F15" s="233"/>
      <c r="G15" s="233"/>
      <c r="H15" s="233"/>
      <c r="I15" s="233"/>
      <c r="J15" s="234">
        <f>IF(A15=Q8,R8,0)+IF(A15=Q9,R9,0)</f>
        <v>10</v>
      </c>
    </row>
    <row r="16" spans="1:10" ht="9.75" customHeight="1">
      <c r="A16" s="227"/>
      <c r="B16" s="235"/>
      <c r="C16" s="235"/>
      <c r="D16" s="235"/>
      <c r="E16" s="235"/>
      <c r="F16" s="235"/>
      <c r="G16" s="235"/>
      <c r="H16" s="235"/>
      <c r="I16" s="236"/>
      <c r="J16" s="234"/>
    </row>
    <row r="17" spans="1:10" ht="24.75" customHeight="1">
      <c r="A17" s="237" t="s">
        <v>144</v>
      </c>
      <c r="B17" s="237"/>
      <c r="C17" s="237"/>
      <c r="D17" s="237"/>
      <c r="E17" s="237"/>
      <c r="F17" s="237"/>
      <c r="G17" s="237"/>
      <c r="H17" s="237"/>
      <c r="I17" s="238" t="s">
        <v>145</v>
      </c>
      <c r="J17" s="238"/>
    </row>
    <row r="18" spans="1:10" ht="15" customHeight="1">
      <c r="A18" s="239" t="s">
        <v>146</v>
      </c>
      <c r="B18" s="239"/>
      <c r="C18" s="239"/>
      <c r="D18" s="239"/>
      <c r="E18" s="239"/>
      <c r="F18" s="239"/>
      <c r="G18" s="239"/>
      <c r="H18" s="239"/>
      <c r="I18" s="240"/>
      <c r="J18" s="241">
        <f aca="true" t="shared" si="0" ref="J18:J20">IF(I18="X",-1,0)</f>
        <v>0</v>
      </c>
    </row>
    <row r="19" spans="1:12" ht="15" customHeight="1">
      <c r="A19" s="239" t="s">
        <v>147</v>
      </c>
      <c r="B19" s="239"/>
      <c r="C19" s="239"/>
      <c r="D19" s="239"/>
      <c r="E19" s="239"/>
      <c r="F19" s="239"/>
      <c r="G19" s="239"/>
      <c r="H19" s="239"/>
      <c r="I19" s="240"/>
      <c r="J19" s="241">
        <f t="shared" si="0"/>
        <v>0</v>
      </c>
      <c r="L19" s="242"/>
    </row>
    <row r="20" spans="1:10" ht="15" customHeight="1">
      <c r="A20" s="243" t="s">
        <v>148</v>
      </c>
      <c r="B20" s="243"/>
      <c r="C20" s="243"/>
      <c r="D20" s="243"/>
      <c r="E20" s="243"/>
      <c r="F20" s="243"/>
      <c r="G20" s="243"/>
      <c r="H20" s="243"/>
      <c r="I20" s="244"/>
      <c r="J20" s="245">
        <f t="shared" si="0"/>
        <v>0</v>
      </c>
    </row>
    <row r="21" spans="1:10" ht="19.5" customHeight="1">
      <c r="A21" s="246"/>
      <c r="B21" s="246"/>
      <c r="C21" s="246"/>
      <c r="D21" s="246"/>
      <c r="E21" s="246"/>
      <c r="F21" s="247" t="s">
        <v>149</v>
      </c>
      <c r="G21" s="247"/>
      <c r="H21" s="247"/>
      <c r="I21" s="247"/>
      <c r="J21" s="248">
        <f>IF(J11&gt;0,J11+J18+J19+J20,0)</f>
        <v>0</v>
      </c>
    </row>
    <row r="22" spans="1:10" ht="19.5" customHeight="1">
      <c r="A22" s="246"/>
      <c r="B22" s="246"/>
      <c r="C22" s="246"/>
      <c r="D22" s="246" t="s">
        <v>39</v>
      </c>
      <c r="E22" s="246"/>
      <c r="F22" s="247" t="s">
        <v>150</v>
      </c>
      <c r="G22" s="247"/>
      <c r="H22" s="247"/>
      <c r="I22" s="247"/>
      <c r="J22" s="248">
        <f>IF(J13&gt;0,J13+J18+J19+J20,0)</f>
        <v>0</v>
      </c>
    </row>
    <row r="23" spans="6:10" ht="19.5" customHeight="1">
      <c r="F23" s="247" t="s">
        <v>151</v>
      </c>
      <c r="G23" s="247"/>
      <c r="H23" s="247"/>
      <c r="I23" s="247"/>
      <c r="J23" s="248">
        <f>IF(J15&gt;0,J15+J18+J19+J20,0)</f>
        <v>10</v>
      </c>
    </row>
    <row r="24" ht="4.5" customHeight="1"/>
    <row r="25" spans="1:10" ht="15" customHeight="1" hidden="1">
      <c r="A25" s="249" t="s">
        <v>152</v>
      </c>
      <c r="B25" s="249"/>
      <c r="C25" s="249"/>
      <c r="D25" s="249"/>
      <c r="E25" s="249"/>
      <c r="F25" s="249"/>
      <c r="G25" s="83"/>
      <c r="H25" s="250" t="s">
        <v>153</v>
      </c>
      <c r="I25" s="250"/>
      <c r="J25" s="250"/>
    </row>
    <row r="26" spans="1:10" ht="15" customHeight="1">
      <c r="A26" s="251" t="s">
        <v>154</v>
      </c>
      <c r="B26" s="251"/>
      <c r="C26" s="251"/>
      <c r="D26" s="251"/>
      <c r="E26" s="251"/>
      <c r="F26" s="251"/>
      <c r="G26" s="83"/>
      <c r="H26" s="250"/>
      <c r="I26" s="250"/>
      <c r="J26" s="250"/>
    </row>
    <row r="27" spans="1:10" ht="30" customHeight="1" hidden="1">
      <c r="A27" s="252" t="s">
        <v>155</v>
      </c>
      <c r="B27" s="253" t="s">
        <v>156</v>
      </c>
      <c r="C27" s="254" t="s">
        <v>157</v>
      </c>
      <c r="D27" s="254" t="s">
        <v>158</v>
      </c>
      <c r="E27" s="254" t="s">
        <v>159</v>
      </c>
      <c r="F27" s="255" t="s">
        <v>160</v>
      </c>
      <c r="G27" s="83"/>
      <c r="H27" s="256" t="s">
        <v>161</v>
      </c>
      <c r="I27" s="256"/>
      <c r="J27" s="257" t="s">
        <v>162</v>
      </c>
    </row>
    <row r="28" spans="1:10" ht="30" customHeight="1">
      <c r="A28" s="258" t="s">
        <v>163</v>
      </c>
      <c r="B28" s="259" t="s">
        <v>164</v>
      </c>
      <c r="C28" s="259" t="s">
        <v>163</v>
      </c>
      <c r="D28" s="259" t="s">
        <v>165</v>
      </c>
      <c r="E28" s="259" t="s">
        <v>166</v>
      </c>
      <c r="F28" s="260" t="s">
        <v>167</v>
      </c>
      <c r="G28" s="83"/>
      <c r="H28" s="261"/>
      <c r="I28" s="261"/>
      <c r="J28" s="262" t="s">
        <v>168</v>
      </c>
    </row>
    <row r="29" spans="1:10" ht="15" customHeight="1">
      <c r="A29" s="263" t="s">
        <v>169</v>
      </c>
      <c r="B29" s="259" t="s">
        <v>170</v>
      </c>
      <c r="C29" s="259" t="s">
        <v>171</v>
      </c>
      <c r="D29" s="259" t="s">
        <v>172</v>
      </c>
      <c r="E29" s="259" t="s">
        <v>173</v>
      </c>
      <c r="F29" s="260" t="s">
        <v>174</v>
      </c>
      <c r="G29" s="83"/>
      <c r="H29" s="264" t="s">
        <v>175</v>
      </c>
      <c r="I29" s="264"/>
      <c r="J29" s="265"/>
    </row>
    <row r="30" spans="1:10" ht="15" customHeight="1" hidden="1">
      <c r="A30" s="266"/>
      <c r="B30" s="267"/>
      <c r="C30" s="268">
        <v>1E-56</v>
      </c>
      <c r="D30" s="269">
        <f>C30/C36</f>
        <v>1</v>
      </c>
      <c r="E30" s="270">
        <v>0</v>
      </c>
      <c r="F30" s="271">
        <f aca="true" t="shared" si="1" ref="F30:F35">D30*E30</f>
        <v>0</v>
      </c>
      <c r="G30" s="83"/>
      <c r="H30" s="264"/>
      <c r="I30" s="264"/>
      <c r="J30" s="272"/>
    </row>
    <row r="31" spans="1:10" ht="15" customHeight="1">
      <c r="A31" s="273" t="s">
        <v>176</v>
      </c>
      <c r="B31" s="274"/>
      <c r="C31" s="272"/>
      <c r="D31" s="275">
        <f>C31/C36</f>
        <v>0</v>
      </c>
      <c r="E31" s="276">
        <v>0</v>
      </c>
      <c r="F31" s="277">
        <f t="shared" si="1"/>
        <v>0</v>
      </c>
      <c r="G31" s="83"/>
      <c r="H31" s="264" t="s">
        <v>177</v>
      </c>
      <c r="I31" s="264"/>
      <c r="J31" s="265"/>
    </row>
    <row r="32" spans="1:10" ht="15" customHeight="1">
      <c r="A32" s="273" t="s">
        <v>178</v>
      </c>
      <c r="B32" s="274"/>
      <c r="C32" s="272"/>
      <c r="D32" s="278">
        <f>C32/C36</f>
        <v>0</v>
      </c>
      <c r="E32" s="279">
        <v>5</v>
      </c>
      <c r="F32" s="280">
        <f t="shared" si="1"/>
        <v>0</v>
      </c>
      <c r="G32" s="83"/>
      <c r="H32" s="264" t="s">
        <v>179</v>
      </c>
      <c r="I32" s="264"/>
      <c r="J32" s="265"/>
    </row>
    <row r="33" spans="1:10" ht="15" customHeight="1">
      <c r="A33" s="273" t="s">
        <v>180</v>
      </c>
      <c r="B33" s="281"/>
      <c r="C33" s="272"/>
      <c r="D33" s="278">
        <f>C33/C36</f>
        <v>0</v>
      </c>
      <c r="E33" s="279">
        <v>15</v>
      </c>
      <c r="F33" s="280">
        <f t="shared" si="1"/>
        <v>0</v>
      </c>
      <c r="G33" s="83"/>
      <c r="H33" s="282" t="s">
        <v>181</v>
      </c>
      <c r="I33" s="282"/>
      <c r="J33" s="265"/>
    </row>
    <row r="34" spans="1:10" ht="15" customHeight="1">
      <c r="A34" s="273" t="s">
        <v>182</v>
      </c>
      <c r="B34" s="274"/>
      <c r="C34" s="272"/>
      <c r="D34" s="278">
        <f>C34/C36</f>
        <v>0</v>
      </c>
      <c r="E34" s="279">
        <v>30</v>
      </c>
      <c r="F34" s="280">
        <f t="shared" si="1"/>
        <v>0</v>
      </c>
      <c r="G34" s="83"/>
      <c r="H34" s="283"/>
      <c r="I34" s="284" t="s">
        <v>183</v>
      </c>
      <c r="J34" s="285">
        <f>SUM(J29:J33)</f>
        <v>0</v>
      </c>
    </row>
    <row r="35" spans="1:10" ht="15" customHeight="1">
      <c r="A35" s="286" t="s">
        <v>184</v>
      </c>
      <c r="B35" s="274"/>
      <c r="C35" s="272"/>
      <c r="D35" s="287">
        <f>C35/C36</f>
        <v>0</v>
      </c>
      <c r="E35" s="288">
        <v>50</v>
      </c>
      <c r="F35" s="289">
        <f t="shared" si="1"/>
        <v>0</v>
      </c>
      <c r="G35" s="290"/>
      <c r="H35" s="214"/>
      <c r="I35" s="214"/>
      <c r="J35" s="214"/>
    </row>
    <row r="36" spans="1:10" ht="15" customHeight="1">
      <c r="A36" s="83"/>
      <c r="B36" s="291" t="s">
        <v>185</v>
      </c>
      <c r="C36" s="292">
        <f>SUM(C30:C35)</f>
        <v>1E-56</v>
      </c>
      <c r="D36" s="293"/>
      <c r="E36" s="247" t="s">
        <v>186</v>
      </c>
      <c r="F36" s="294">
        <f>SUM(F30:F35)</f>
        <v>0</v>
      </c>
      <c r="G36" s="83"/>
      <c r="H36" s="214"/>
      <c r="I36" s="214"/>
      <c r="J36" s="214"/>
    </row>
    <row r="37" spans="1:10" ht="4.5" customHeight="1">
      <c r="A37" s="83"/>
      <c r="B37" s="83"/>
      <c r="C37" s="295"/>
      <c r="D37" s="83"/>
      <c r="E37" s="83"/>
      <c r="F37" s="295"/>
      <c r="G37" s="83"/>
      <c r="H37" s="295"/>
      <c r="I37" s="83"/>
      <c r="J37" s="214"/>
    </row>
    <row r="38" spans="1:10" ht="14.25" customHeight="1">
      <c r="A38" s="296" t="s">
        <v>187</v>
      </c>
      <c r="B38" s="296"/>
      <c r="C38" s="296"/>
      <c r="D38" s="296"/>
      <c r="F38" s="296" t="s">
        <v>188</v>
      </c>
      <c r="G38" s="296"/>
      <c r="H38" s="296"/>
      <c r="I38" s="296"/>
      <c r="J38" s="296"/>
    </row>
    <row r="39" spans="1:10" ht="15.75" customHeight="1">
      <c r="A39" s="296"/>
      <c r="B39" s="296"/>
      <c r="C39" s="296"/>
      <c r="D39" s="296"/>
      <c r="F39" s="296"/>
      <c r="G39" s="296"/>
      <c r="H39" s="296"/>
      <c r="I39" s="296"/>
      <c r="J39" s="296"/>
    </row>
    <row r="40" spans="1:10" ht="4.5" customHeight="1">
      <c r="A40" s="297"/>
      <c r="B40" s="216"/>
      <c r="C40" s="216"/>
      <c r="D40" s="298"/>
      <c r="F40" s="299" t="s">
        <v>189</v>
      </c>
      <c r="G40" s="299"/>
      <c r="H40" s="299"/>
      <c r="I40" s="300" t="s">
        <v>190</v>
      </c>
      <c r="J40" s="301" t="s">
        <v>191</v>
      </c>
    </row>
    <row r="41" spans="1:10" ht="15.75" customHeight="1">
      <c r="A41" s="302"/>
      <c r="B41" s="303" t="s">
        <v>192</v>
      </c>
      <c r="C41" s="304">
        <f>J34/C36*100</f>
        <v>0</v>
      </c>
      <c r="D41" s="305"/>
      <c r="F41" s="299"/>
      <c r="G41" s="299"/>
      <c r="H41" s="299"/>
      <c r="I41" s="300"/>
      <c r="J41" s="301"/>
    </row>
    <row r="42" spans="1:10" ht="4.5" customHeight="1">
      <c r="A42" s="306"/>
      <c r="B42" s="307"/>
      <c r="C42" s="307"/>
      <c r="D42" s="308"/>
      <c r="F42" s="299"/>
      <c r="G42" s="299"/>
      <c r="H42" s="299"/>
      <c r="I42" s="300"/>
      <c r="J42" s="301"/>
    </row>
    <row r="43" spans="1:10" ht="28.5" customHeight="1">
      <c r="A43" s="309" t="s">
        <v>193</v>
      </c>
      <c r="B43" s="309"/>
      <c r="C43" s="310" t="s">
        <v>194</v>
      </c>
      <c r="D43" s="311" t="s">
        <v>195</v>
      </c>
      <c r="F43" s="299"/>
      <c r="G43" s="299"/>
      <c r="H43" s="299"/>
      <c r="I43" s="300"/>
      <c r="J43" s="301"/>
    </row>
    <row r="44" spans="1:10" ht="24.75" customHeight="1">
      <c r="A44" s="309" t="s">
        <v>196</v>
      </c>
      <c r="B44" s="309"/>
      <c r="C44" s="312"/>
      <c r="D44" s="311" t="s">
        <v>131</v>
      </c>
      <c r="E44" s="313"/>
      <c r="F44" s="314" t="s">
        <v>197</v>
      </c>
      <c r="G44" s="314"/>
      <c r="H44" s="314"/>
      <c r="I44" s="240"/>
      <c r="J44" s="241">
        <v>10</v>
      </c>
    </row>
    <row r="45" spans="1:10" ht="24.75" customHeight="1">
      <c r="A45" s="315">
        <v>50</v>
      </c>
      <c r="B45" s="315"/>
      <c r="C45" s="316"/>
      <c r="D45" s="280">
        <v>0</v>
      </c>
      <c r="E45" s="313"/>
      <c r="F45" s="314" t="s">
        <v>198</v>
      </c>
      <c r="G45" s="314"/>
      <c r="H45" s="314"/>
      <c r="I45" s="240"/>
      <c r="J45" s="241">
        <v>10</v>
      </c>
    </row>
    <row r="46" spans="1:10" ht="24.75" customHeight="1">
      <c r="A46" s="315" t="s">
        <v>199</v>
      </c>
      <c r="B46" s="315"/>
      <c r="C46" s="316">
        <f>IF(AND(C41&gt;=51,C41&lt;76),"x"," ")</f>
        <v>0</v>
      </c>
      <c r="D46" s="280">
        <v>10</v>
      </c>
      <c r="E46" s="313"/>
      <c r="F46" s="317" t="s">
        <v>200</v>
      </c>
      <c r="G46" s="317"/>
      <c r="H46" s="317"/>
      <c r="I46" s="240"/>
      <c r="J46" s="241">
        <v>10</v>
      </c>
    </row>
    <row r="47" spans="1:11" ht="24.75" customHeight="1">
      <c r="A47" s="315" t="s">
        <v>201</v>
      </c>
      <c r="B47" s="315"/>
      <c r="C47" s="316">
        <f>IF(AND(C41&gt;=76,C41&lt;100),"x"," ")</f>
        <v>0</v>
      </c>
      <c r="D47" s="280">
        <v>20</v>
      </c>
      <c r="E47" s="313"/>
      <c r="F47" s="317" t="s">
        <v>202</v>
      </c>
      <c r="G47" s="317"/>
      <c r="H47" s="317"/>
      <c r="I47" s="240"/>
      <c r="J47" s="241">
        <v>10</v>
      </c>
      <c r="K47" s="212"/>
    </row>
    <row r="48" spans="1:11" ht="24.75" customHeight="1">
      <c r="A48" s="318">
        <v>100</v>
      </c>
      <c r="B48" s="318"/>
      <c r="C48" s="319">
        <f>IF(C41&gt;=100,"x"," ")</f>
        <v>0</v>
      </c>
      <c r="D48" s="289">
        <v>30</v>
      </c>
      <c r="E48" s="313"/>
      <c r="F48" s="320" t="s">
        <v>203</v>
      </c>
      <c r="G48" s="320"/>
      <c r="H48" s="320"/>
      <c r="I48" s="244"/>
      <c r="J48" s="245">
        <v>10</v>
      </c>
      <c r="K48" s="212"/>
    </row>
    <row r="49" spans="1:11" ht="15" customHeight="1">
      <c r="A49" s="293"/>
      <c r="B49" s="214"/>
      <c r="C49" s="247" t="s">
        <v>204</v>
      </c>
      <c r="D49" s="294">
        <f>IF(C45="x",D45,0)+IF(C46="x",D46,0)+IF(C47="x",D47,0)+IF(C48="x",D48,0)</f>
        <v>0</v>
      </c>
      <c r="F49" s="214"/>
      <c r="G49" s="214"/>
      <c r="H49" s="321"/>
      <c r="I49" s="322" t="s">
        <v>205</v>
      </c>
      <c r="J49" s="323">
        <f>IF(I44="x",J44,0)+IF(I45="x",J45,0)+IF(I46="x",J46,0)+IF(I47="x",J47,0)+IF(I48="x",J48,0)</f>
        <v>0</v>
      </c>
      <c r="K49" s="212"/>
    </row>
    <row r="50" spans="1:10" ht="4.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</row>
    <row r="51" spans="1:20" ht="19.5" customHeight="1">
      <c r="A51" s="214"/>
      <c r="B51" s="214"/>
      <c r="C51" s="214"/>
      <c r="D51" s="324" t="s">
        <v>206</v>
      </c>
      <c r="E51" s="324"/>
      <c r="F51" s="324"/>
      <c r="G51" s="214"/>
      <c r="H51" s="214"/>
      <c r="I51" s="214"/>
      <c r="J51" s="214"/>
      <c r="P51" s="79"/>
      <c r="Q51" s="79"/>
      <c r="R51" s="79"/>
      <c r="S51" s="79"/>
      <c r="T51" s="79"/>
    </row>
    <row r="52" spans="1:20" ht="15" customHeight="1">
      <c r="A52" s="214"/>
      <c r="B52" s="214"/>
      <c r="C52" s="214"/>
      <c r="D52" s="325" t="s">
        <v>207</v>
      </c>
      <c r="E52" s="326" t="s">
        <v>208</v>
      </c>
      <c r="F52" s="327" t="s">
        <v>209</v>
      </c>
      <c r="G52" s="214"/>
      <c r="H52" s="214"/>
      <c r="I52" s="214"/>
      <c r="J52" s="214"/>
      <c r="R52" s="79"/>
      <c r="S52" s="79"/>
      <c r="T52" s="79"/>
    </row>
    <row r="53" spans="1:20" ht="15" customHeight="1">
      <c r="A53" s="214"/>
      <c r="B53" s="214"/>
      <c r="C53" s="214"/>
      <c r="D53" s="325"/>
      <c r="E53" s="326"/>
      <c r="F53" s="328" t="s">
        <v>210</v>
      </c>
      <c r="G53" s="214"/>
      <c r="H53" s="214"/>
      <c r="I53" s="214"/>
      <c r="J53" s="214"/>
      <c r="R53" s="79"/>
      <c r="S53" s="79"/>
      <c r="T53" s="79"/>
    </row>
    <row r="54" spans="1:20" ht="18" customHeight="1">
      <c r="A54" s="214"/>
      <c r="B54" s="214"/>
      <c r="C54" s="214"/>
      <c r="D54" s="329">
        <f>F36+D49+J49</f>
        <v>0</v>
      </c>
      <c r="E54" s="330">
        <f>CONCATENATE('Non stampare 4'!A5,'Non stampare 4'!A6,'Non stampare 4'!A7,'Non stampare 4'!A8,'Non stampare 4'!A9,'Non stampare 4'!A10)</f>
        <v>0</v>
      </c>
      <c r="F54" s="331">
        <f>SUM('Non stampare 4'!B5:B15)</f>
        <v>0</v>
      </c>
      <c r="G54" s="214"/>
      <c r="H54" s="214"/>
      <c r="I54" s="214"/>
      <c r="J54" s="214"/>
      <c r="P54" s="79"/>
      <c r="Q54" s="79"/>
      <c r="R54" s="79"/>
      <c r="S54" s="79"/>
      <c r="T54" s="79"/>
    </row>
    <row r="55" spans="18:20" ht="4.5" customHeight="1">
      <c r="R55" s="79"/>
      <c r="S55" s="79"/>
      <c r="T55" s="79"/>
    </row>
    <row r="56" spans="18:20" ht="4.5" customHeight="1">
      <c r="R56" s="79"/>
      <c r="S56" s="79"/>
      <c r="T56" s="79"/>
    </row>
    <row r="57" spans="1:20" ht="13.5" customHeight="1">
      <c r="A57" s="332" t="s">
        <v>211</v>
      </c>
      <c r="B57" s="332"/>
      <c r="C57" s="332"/>
      <c r="D57" s="332" t="s">
        <v>212</v>
      </c>
      <c r="E57" s="332"/>
      <c r="F57" s="332"/>
      <c r="G57" s="332" t="s">
        <v>213</v>
      </c>
      <c r="H57" s="332"/>
      <c r="I57" s="332"/>
      <c r="J57" s="332"/>
      <c r="P57" s="79"/>
      <c r="Q57" s="79"/>
      <c r="R57" s="79"/>
      <c r="S57" s="79"/>
      <c r="T57" s="79"/>
    </row>
    <row r="58" spans="1:20" ht="13.5" customHeight="1">
      <c r="A58" s="333" t="s">
        <v>214</v>
      </c>
      <c r="B58" s="333"/>
      <c r="C58" s="333"/>
      <c r="D58" s="334" t="s">
        <v>215</v>
      </c>
      <c r="E58" s="334"/>
      <c r="F58" s="334"/>
      <c r="G58" s="335" t="s">
        <v>216</v>
      </c>
      <c r="H58" s="335"/>
      <c r="I58" s="335"/>
      <c r="J58" s="335"/>
      <c r="R58" s="79"/>
      <c r="S58" s="79"/>
      <c r="T58" s="79"/>
    </row>
    <row r="59" spans="1:20" ht="17.25" customHeight="1">
      <c r="A59" s="333"/>
      <c r="B59" s="333"/>
      <c r="C59" s="333"/>
      <c r="D59" s="334"/>
      <c r="E59" s="334"/>
      <c r="F59" s="334"/>
      <c r="G59" s="335"/>
      <c r="H59" s="335"/>
      <c r="I59" s="335"/>
      <c r="J59" s="335"/>
      <c r="R59" s="79"/>
      <c r="S59" s="79"/>
      <c r="T59" s="79"/>
    </row>
    <row r="60" spans="1:20" ht="15" customHeight="1">
      <c r="A60" s="336" t="s">
        <v>217</v>
      </c>
      <c r="B60" s="336"/>
      <c r="C60" s="337" t="s">
        <v>218</v>
      </c>
      <c r="D60" s="336" t="s">
        <v>217</v>
      </c>
      <c r="E60" s="336"/>
      <c r="F60" s="337" t="s">
        <v>218</v>
      </c>
      <c r="G60" s="338" t="s">
        <v>217</v>
      </c>
      <c r="H60" s="338"/>
      <c r="I60" s="338"/>
      <c r="J60" s="337" t="s">
        <v>218</v>
      </c>
      <c r="P60" s="79"/>
      <c r="Q60" s="79"/>
      <c r="R60" s="79"/>
      <c r="S60" s="79"/>
      <c r="T60" s="79"/>
    </row>
    <row r="61" spans="1:20" ht="24.75" customHeight="1">
      <c r="A61" s="339" t="s">
        <v>219</v>
      </c>
      <c r="B61" s="339"/>
      <c r="C61" s="340"/>
      <c r="D61" s="341" t="s">
        <v>220</v>
      </c>
      <c r="E61" s="341"/>
      <c r="F61" s="342"/>
      <c r="G61" s="343" t="s">
        <v>220</v>
      </c>
      <c r="H61" s="343"/>
      <c r="I61" s="343"/>
      <c r="J61" s="344"/>
      <c r="R61" s="79"/>
      <c r="S61" s="79"/>
      <c r="T61" s="79"/>
    </row>
    <row r="62" spans="1:20" ht="24.75" customHeight="1">
      <c r="A62" s="339" t="s">
        <v>221</v>
      </c>
      <c r="B62" s="339"/>
      <c r="C62" s="340"/>
      <c r="D62" s="341" t="s">
        <v>222</v>
      </c>
      <c r="E62" s="341"/>
      <c r="F62" s="342"/>
      <c r="G62" s="345" t="s">
        <v>223</v>
      </c>
      <c r="H62" s="345"/>
      <c r="I62" s="345"/>
      <c r="J62" s="344"/>
      <c r="R62" s="79"/>
      <c r="S62" s="79"/>
      <c r="T62" s="79"/>
    </row>
    <row r="63" spans="1:20" ht="24.75" customHeight="1">
      <c r="A63" s="346" t="s">
        <v>224</v>
      </c>
      <c r="B63" s="346"/>
      <c r="C63" s="347">
        <f>C62*0.6</f>
        <v>0</v>
      </c>
      <c r="D63" s="346" t="s">
        <v>225</v>
      </c>
      <c r="E63" s="346"/>
      <c r="F63" s="348">
        <f>F62*0.6</f>
        <v>0</v>
      </c>
      <c r="G63" s="346" t="s">
        <v>225</v>
      </c>
      <c r="H63" s="346"/>
      <c r="I63" s="346"/>
      <c r="J63" s="348">
        <f>J62*0.6</f>
        <v>0</v>
      </c>
      <c r="P63" s="79"/>
      <c r="Q63" s="79"/>
      <c r="R63" s="79"/>
      <c r="S63" s="79"/>
      <c r="T63" s="79"/>
    </row>
    <row r="64" spans="1:20" ht="24.75" customHeight="1">
      <c r="A64" s="349" t="s">
        <v>226</v>
      </c>
      <c r="B64" s="349"/>
      <c r="C64" s="350">
        <f>C61+C63</f>
        <v>0</v>
      </c>
      <c r="D64" s="349" t="s">
        <v>227</v>
      </c>
      <c r="E64" s="349"/>
      <c r="F64" s="351">
        <f>F61+F63</f>
        <v>0</v>
      </c>
      <c r="G64" s="349" t="s">
        <v>228</v>
      </c>
      <c r="H64" s="349"/>
      <c r="I64" s="349"/>
      <c r="J64" s="351">
        <f>J61+J63</f>
        <v>0</v>
      </c>
      <c r="R64" s="79"/>
      <c r="S64" s="79"/>
      <c r="T64" s="79"/>
    </row>
    <row r="65" spans="1:20" ht="14.25" customHeight="1">
      <c r="A65" s="352"/>
      <c r="B65" s="352"/>
      <c r="C65" s="353"/>
      <c r="D65" s="354"/>
      <c r="E65" s="352"/>
      <c r="F65" s="352"/>
      <c r="G65" s="352"/>
      <c r="H65" s="353"/>
      <c r="I65" s="355"/>
      <c r="J65" s="356"/>
      <c r="R65" s="79"/>
      <c r="S65" s="79"/>
      <c r="T65" s="79"/>
    </row>
    <row r="66" spans="1:20" ht="30" customHeight="1">
      <c r="A66" s="357" t="s">
        <v>229</v>
      </c>
      <c r="B66" s="357"/>
      <c r="C66" s="357"/>
      <c r="D66" s="357"/>
      <c r="E66" s="357"/>
      <c r="F66" s="357"/>
      <c r="G66" s="357"/>
      <c r="H66" s="357"/>
      <c r="I66" s="357"/>
      <c r="J66" s="357"/>
      <c r="P66" s="79"/>
      <c r="Q66" s="79"/>
      <c r="R66" s="79"/>
      <c r="S66" s="79"/>
      <c r="T66" s="79"/>
    </row>
    <row r="67" spans="1:10" ht="36.75" customHeight="1">
      <c r="A67" s="358" t="s">
        <v>230</v>
      </c>
      <c r="B67" s="359" t="s">
        <v>231</v>
      </c>
      <c r="C67" s="360" t="s">
        <v>232</v>
      </c>
      <c r="D67" s="359" t="s">
        <v>233</v>
      </c>
      <c r="E67" s="359" t="s">
        <v>234</v>
      </c>
      <c r="F67" s="361" t="s">
        <v>235</v>
      </c>
      <c r="G67" s="361"/>
      <c r="H67" s="359" t="s">
        <v>236</v>
      </c>
      <c r="I67" s="362" t="s">
        <v>237</v>
      </c>
      <c r="J67" s="362"/>
    </row>
    <row r="68" spans="1:10" ht="15" customHeight="1">
      <c r="A68" s="358"/>
      <c r="B68" s="363" t="s">
        <v>238</v>
      </c>
      <c r="C68" s="363" t="s">
        <v>239</v>
      </c>
      <c r="D68" s="363" t="s">
        <v>131</v>
      </c>
      <c r="E68" s="364"/>
      <c r="F68" s="361"/>
      <c r="G68" s="361"/>
      <c r="H68" s="363" t="s">
        <v>131</v>
      </c>
      <c r="I68" s="362"/>
      <c r="J68" s="362"/>
    </row>
    <row r="69" spans="1:10" ht="30" customHeight="1">
      <c r="A69" s="365" t="s">
        <v>240</v>
      </c>
      <c r="B69" s="366">
        <f>C64</f>
        <v>0</v>
      </c>
      <c r="C69" s="367">
        <v>274.67</v>
      </c>
      <c r="D69" s="368">
        <f>F54</f>
        <v>0</v>
      </c>
      <c r="E69" s="368">
        <f>IF(C64&gt;0,J5,0)</f>
        <v>0</v>
      </c>
      <c r="F69" s="369">
        <f aca="true" t="shared" si="2" ref="F69:F71">B69*C69*(1+D69/100)*E69</f>
        <v>0</v>
      </c>
      <c r="G69" s="369"/>
      <c r="H69" s="370">
        <f>IF(C64&gt;0,J21,0)</f>
        <v>0</v>
      </c>
      <c r="I69" s="371">
        <f aca="true" t="shared" si="3" ref="I69:I71">F69*H69/100</f>
        <v>0</v>
      </c>
      <c r="J69" s="371"/>
    </row>
    <row r="70" spans="1:10" ht="30" customHeight="1">
      <c r="A70" s="372" t="s">
        <v>241</v>
      </c>
      <c r="B70" s="373">
        <f>F64</f>
        <v>0</v>
      </c>
      <c r="C70" s="374">
        <v>1050.21</v>
      </c>
      <c r="D70" s="375">
        <v>0</v>
      </c>
      <c r="E70" s="375">
        <f>IF(B70&gt;0,J5,0)</f>
        <v>0</v>
      </c>
      <c r="F70" s="376">
        <f t="shared" si="2"/>
        <v>0</v>
      </c>
      <c r="G70" s="376"/>
      <c r="H70" s="377">
        <f>IF(B70&gt;0,J23,0)</f>
        <v>0</v>
      </c>
      <c r="I70" s="371">
        <f t="shared" si="3"/>
        <v>0</v>
      </c>
      <c r="J70" s="371"/>
    </row>
    <row r="71" spans="1:10" ht="30" customHeight="1">
      <c r="A71" s="378" t="s">
        <v>242</v>
      </c>
      <c r="B71" s="379">
        <f>J64</f>
        <v>0</v>
      </c>
      <c r="C71" s="380">
        <v>1225.43</v>
      </c>
      <c r="D71" s="381">
        <v>0</v>
      </c>
      <c r="E71" s="381">
        <f>IF(B71&gt;0,J5,0)</f>
        <v>0</v>
      </c>
      <c r="F71" s="382">
        <f t="shared" si="2"/>
        <v>0</v>
      </c>
      <c r="G71" s="382"/>
      <c r="H71" s="383">
        <f>IF(B71&gt;0,J22,0)</f>
        <v>0</v>
      </c>
      <c r="I71" s="371">
        <f t="shared" si="3"/>
        <v>0</v>
      </c>
      <c r="J71" s="371"/>
    </row>
    <row r="72" ht="12.75" customHeight="1" hidden="1">
      <c r="I72" s="214">
        <f>SUM(I69:J71)</f>
        <v>0</v>
      </c>
    </row>
    <row r="73" ht="14.25" customHeight="1" hidden="1"/>
    <row r="74" ht="39.75" customHeight="1" hidden="1">
      <c r="I74" s="21">
        <f>IF(I72&gt;0,1,0)</f>
        <v>0</v>
      </c>
    </row>
    <row r="75" ht="41.25" customHeight="1" hidden="1"/>
    <row r="76" ht="12.75" customHeight="1" hidden="1"/>
    <row r="77" ht="30" customHeight="1"/>
    <row r="78" ht="30" customHeight="1"/>
    <row r="79" ht="30" customHeight="1"/>
    <row r="84" ht="14.25" customHeight="1">
      <c r="I84" s="211">
        <v>1367</v>
      </c>
    </row>
    <row r="85" ht="14.25" customHeight="1">
      <c r="I85" s="211">
        <v>217.5</v>
      </c>
    </row>
    <row r="86" ht="14.25" customHeight="1">
      <c r="I86" s="211">
        <v>74.6</v>
      </c>
    </row>
    <row r="87" ht="14.25" customHeight="1">
      <c r="I87" s="211">
        <v>6.15</v>
      </c>
    </row>
    <row r="88" ht="14.25" customHeight="1">
      <c r="I88" s="211">
        <v>4.3</v>
      </c>
    </row>
    <row r="89" ht="14.25" customHeight="1">
      <c r="I89" s="211">
        <v>16</v>
      </c>
    </row>
    <row r="90" ht="14.25" customHeight="1">
      <c r="I90" s="211">
        <v>12</v>
      </c>
    </row>
    <row r="91" ht="14.25" customHeight="1">
      <c r="I91" s="211">
        <v>19.4</v>
      </c>
    </row>
    <row r="92" ht="14.25" customHeight="1">
      <c r="I92" s="211">
        <v>13.03</v>
      </c>
    </row>
    <row r="93" ht="14.25" customHeight="1">
      <c r="I93" s="211">
        <v>9</v>
      </c>
    </row>
    <row r="94" ht="14.25" customHeight="1">
      <c r="I94" s="211">
        <v>14</v>
      </c>
    </row>
    <row r="95" ht="14.25" customHeight="1">
      <c r="I95" s="211">
        <v>3.24</v>
      </c>
    </row>
    <row r="96" ht="14.25" customHeight="1">
      <c r="I96" s="211">
        <v>2.63</v>
      </c>
    </row>
    <row r="97" ht="14.25" customHeight="1">
      <c r="I97" s="211">
        <v>5.1</v>
      </c>
    </row>
    <row r="98" ht="14.25" customHeight="1">
      <c r="I98" s="211">
        <v>10.4</v>
      </c>
    </row>
    <row r="99" ht="14.25" customHeight="1">
      <c r="J99" s="211">
        <v>25</v>
      </c>
    </row>
    <row r="100" ht="14.25" customHeight="1">
      <c r="J100" s="211">
        <v>63</v>
      </c>
    </row>
    <row r="101" ht="14.25" customHeight="1">
      <c r="J101" s="211">
        <v>31</v>
      </c>
    </row>
    <row r="102" ht="14.25" customHeight="1">
      <c r="J102" s="211">
        <v>4</v>
      </c>
    </row>
    <row r="103" ht="14.25" customHeight="1">
      <c r="J103" s="211">
        <v>4</v>
      </c>
    </row>
    <row r="104" ht="14.25" customHeight="1">
      <c r="J104" s="211">
        <v>136</v>
      </c>
    </row>
    <row r="105" ht="14.25" customHeight="1">
      <c r="I105" s="211">
        <v>237</v>
      </c>
    </row>
    <row r="106" ht="14.25" customHeight="1">
      <c r="I106" s="211">
        <v>26.6</v>
      </c>
    </row>
    <row r="107" ht="14.25" customHeight="1">
      <c r="I107" s="211">
        <v>11.9</v>
      </c>
    </row>
    <row r="108" ht="14.25" customHeight="1">
      <c r="I108" s="211">
        <v>3.78</v>
      </c>
    </row>
    <row r="109" ht="14.25" customHeight="1">
      <c r="I109" s="211">
        <v>2.95</v>
      </c>
    </row>
    <row r="110" ht="14.25" customHeight="1">
      <c r="I110" s="211">
        <v>2.55</v>
      </c>
    </row>
    <row r="111" ht="14.25" customHeight="1">
      <c r="I111" s="211">
        <v>2.25</v>
      </c>
    </row>
    <row r="112" ht="14.25" customHeight="1">
      <c r="I112" s="211">
        <v>434</v>
      </c>
    </row>
    <row r="114" ht="14.25" customHeight="1">
      <c r="I114" s="211">
        <v>34</v>
      </c>
    </row>
    <row r="115" ht="14.25" customHeight="1">
      <c r="I115" s="211">
        <v>3.65</v>
      </c>
    </row>
    <row r="116" ht="14.25" customHeight="1">
      <c r="I116" s="211">
        <v>3.25</v>
      </c>
    </row>
    <row r="117" ht="14.25" customHeight="1">
      <c r="I117" s="211">
        <v>2.4</v>
      </c>
    </row>
    <row r="118" ht="14.25" customHeight="1">
      <c r="I118" s="211">
        <v>1.8</v>
      </c>
    </row>
    <row r="119" ht="14.25" customHeight="1">
      <c r="I119" s="211">
        <v>3.4</v>
      </c>
    </row>
  </sheetData>
  <sheetProtection selectLockedCells="1" selectUnlockedCells="1"/>
  <mergeCells count="75">
    <mergeCell ref="A1:J1"/>
    <mergeCell ref="A2:J2"/>
    <mergeCell ref="A7:J7"/>
    <mergeCell ref="A8:I8"/>
    <mergeCell ref="A11:I11"/>
    <mergeCell ref="A13:I13"/>
    <mergeCell ref="A15:I15"/>
    <mergeCell ref="A17:H17"/>
    <mergeCell ref="I17:J17"/>
    <mergeCell ref="A18:H18"/>
    <mergeCell ref="A19:H19"/>
    <mergeCell ref="A20:H20"/>
    <mergeCell ref="F21:I21"/>
    <mergeCell ref="F22:I22"/>
    <mergeCell ref="F23:I23"/>
    <mergeCell ref="A25:F25"/>
    <mergeCell ref="H25:J26"/>
    <mergeCell ref="A26:F26"/>
    <mergeCell ref="H27:I27"/>
    <mergeCell ref="H28:I28"/>
    <mergeCell ref="H29:I29"/>
    <mergeCell ref="H30:I30"/>
    <mergeCell ref="H31:I31"/>
    <mergeCell ref="H32:I32"/>
    <mergeCell ref="H33:I33"/>
    <mergeCell ref="A38:D39"/>
    <mergeCell ref="F38:J39"/>
    <mergeCell ref="F40:H43"/>
    <mergeCell ref="I40:I43"/>
    <mergeCell ref="J40:J43"/>
    <mergeCell ref="A43:B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D51:F51"/>
    <mergeCell ref="D52:D53"/>
    <mergeCell ref="E52:E53"/>
    <mergeCell ref="A57:C57"/>
    <mergeCell ref="D57:F57"/>
    <mergeCell ref="G57:J57"/>
    <mergeCell ref="A58:C59"/>
    <mergeCell ref="D58:F59"/>
    <mergeCell ref="G58:J59"/>
    <mergeCell ref="A60:B60"/>
    <mergeCell ref="D60:E60"/>
    <mergeCell ref="G60:I60"/>
    <mergeCell ref="A61:B61"/>
    <mergeCell ref="D61:E61"/>
    <mergeCell ref="G61:I61"/>
    <mergeCell ref="A62:B62"/>
    <mergeCell ref="D62:E62"/>
    <mergeCell ref="G62:I62"/>
    <mergeCell ref="A63:B63"/>
    <mergeCell ref="D63:E63"/>
    <mergeCell ref="G63:I63"/>
    <mergeCell ref="A64:B64"/>
    <mergeCell ref="D64:E64"/>
    <mergeCell ref="G64:I64"/>
    <mergeCell ref="A66:J66"/>
    <mergeCell ref="A67:A68"/>
    <mergeCell ref="F67:G68"/>
    <mergeCell ref="I67:J68"/>
    <mergeCell ref="F69:G69"/>
    <mergeCell ref="I69:J69"/>
    <mergeCell ref="F70:G70"/>
    <mergeCell ref="I70:J70"/>
    <mergeCell ref="F71:G71"/>
    <mergeCell ref="I71:J71"/>
  </mergeCells>
  <dataValidations count="7">
    <dataValidation type="decimal" operator="greaterThan" showErrorMessage="1" sqref="J29:J33 C31:C35">
      <formula1>0</formula1>
    </dataValidation>
    <dataValidation type="list" operator="equal" allowBlank="1" showErrorMessage="1" sqref="A11:I11">
      <formula1>$M$7:$M$13</formula1>
    </dataValidation>
    <dataValidation type="list" operator="equal" allowBlank="1" showErrorMessage="1" sqref="A13:I13">
      <formula1>$O$7:$O$8</formula1>
    </dataValidation>
    <dataValidation type="list" operator="equal" allowBlank="1" showErrorMessage="1" sqref="A15:I15">
      <formula1>$Q$7:$Q$9</formula1>
    </dataValidation>
    <dataValidation type="list" operator="equal" showDropDown="1" showErrorMessage="1" sqref="I18:I20 I44:I48">
      <formula1>"X,x"</formula1>
    </dataValidation>
    <dataValidation type="whole" operator="greaterThan" showErrorMessage="1" sqref="B31:B35">
      <formula1>0</formula1>
    </dataValidation>
    <dataValidation type="decimal" showErrorMessage="1" sqref="C61:C62 F61:F62 J61:J62">
      <formula1>0</formula1>
      <formula2>2000</formula2>
    </dataValidation>
  </dataValidations>
  <printOptions horizontalCentered="1"/>
  <pageMargins left="0.39375" right="0.39375" top="0.7083333333333334" bottom="0.7888888888888889" header="0.5118055555555555" footer="0.5118055555555555"/>
  <pageSetup fitToHeight="1" fitToWidth="1" horizontalDpi="300" verticalDpi="300" orientation="portrait" paperSize="9"/>
  <headerFooter alignWithMargins="0">
    <oddFooter>&amp;L&amp;12Prospetto autocalcolo contributi - agg. 2024&amp;C&amp;P di &amp;N&amp;R&amp;12Comune di Firenze</oddFooter>
  </headerFooter>
  <rowBreaks count="1" manualBreakCount="1">
    <brk id="7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95" zoomScaleSheetLayoutView="95" workbookViewId="0" topLeftCell="A1">
      <selection activeCell="C77" sqref="C77"/>
    </sheetView>
  </sheetViews>
  <sheetFormatPr defaultColWidth="8.00390625" defaultRowHeight="14.25" customHeight="1"/>
  <cols>
    <col min="1" max="1" width="17.57421875" style="211" customWidth="1"/>
    <col min="2" max="3" width="15.57421875" style="211" customWidth="1"/>
    <col min="4" max="4" width="17.57421875" style="211" customWidth="1"/>
    <col min="5" max="6" width="15.57421875" style="211" customWidth="1"/>
    <col min="7" max="7" width="3.8515625" style="211" customWidth="1"/>
    <col min="8" max="10" width="15.57421875" style="211" customWidth="1"/>
    <col min="11" max="11" width="9.00390625" style="211" customWidth="1"/>
    <col min="12" max="12" width="12.00390625" style="211" customWidth="1"/>
    <col min="13" max="19" width="9.00390625" style="211" hidden="1" customWidth="1"/>
    <col min="20" max="16384" width="9.00390625" style="211" customWidth="1"/>
  </cols>
  <sheetData>
    <row r="1" spans="1:10" ht="37.5" customHeight="1">
      <c r="A1" s="121" t="s">
        <v>243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9.5" customHeight="1">
      <c r="A2" s="213" t="s">
        <v>125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4.5" customHeight="1">
      <c r="A3" s="83"/>
      <c r="B3" s="83"/>
      <c r="C3" s="83"/>
      <c r="D3" s="83"/>
      <c r="E3" s="83"/>
      <c r="F3" s="83"/>
      <c r="G3" s="83"/>
      <c r="H3" s="214"/>
      <c r="I3" s="214"/>
      <c r="J3" s="214"/>
    </row>
    <row r="4" spans="1:10" ht="19.5" customHeight="1">
      <c r="A4" s="215" t="s">
        <v>126</v>
      </c>
      <c r="B4" s="216"/>
      <c r="C4" s="216"/>
      <c r="D4" s="216"/>
      <c r="E4" s="216"/>
      <c r="F4" s="216"/>
      <c r="G4" s="216"/>
      <c r="H4" s="216"/>
      <c r="I4" s="216"/>
      <c r="J4" s="217"/>
    </row>
    <row r="5" spans="1:10" ht="15" customHeight="1">
      <c r="A5" s="218" t="s">
        <v>127</v>
      </c>
      <c r="B5" s="219"/>
      <c r="C5" s="220">
        <f>Frostespizio!Q27</f>
        <v>0</v>
      </c>
      <c r="D5" s="221"/>
      <c r="E5" s="219"/>
      <c r="F5" s="219"/>
      <c r="G5" s="219" t="s">
        <v>128</v>
      </c>
      <c r="H5" s="221"/>
      <c r="I5" s="219"/>
      <c r="J5" s="222">
        <f>Frostespizio!N22</f>
        <v>0</v>
      </c>
    </row>
    <row r="6" spans="1:10" ht="4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ht="29.25" customHeight="1">
      <c r="A7" s="223" t="s">
        <v>129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8" ht="15" customHeight="1">
      <c r="A8" s="224" t="s">
        <v>130</v>
      </c>
      <c r="B8" s="224"/>
      <c r="C8" s="224"/>
      <c r="D8" s="224"/>
      <c r="E8" s="224"/>
      <c r="F8" s="224"/>
      <c r="G8" s="224"/>
      <c r="H8" s="224"/>
      <c r="I8" s="224"/>
      <c r="J8" s="225" t="s">
        <v>131</v>
      </c>
      <c r="M8" s="226" t="s">
        <v>132</v>
      </c>
      <c r="N8" s="211">
        <v>20</v>
      </c>
      <c r="O8" s="226" t="s">
        <v>133</v>
      </c>
      <c r="P8" s="211">
        <v>16</v>
      </c>
      <c r="Q8" s="226" t="s">
        <v>134</v>
      </c>
      <c r="R8" s="211">
        <v>20</v>
      </c>
    </row>
    <row r="9" spans="1:18" ht="0.75" customHeight="1">
      <c r="A9" s="227"/>
      <c r="B9" s="79"/>
      <c r="C9" s="79"/>
      <c r="D9" s="79"/>
      <c r="E9" s="79"/>
      <c r="F9" s="79"/>
      <c r="G9" s="79"/>
      <c r="H9" s="79"/>
      <c r="I9" s="79"/>
      <c r="J9" s="228"/>
      <c r="M9" s="226" t="s">
        <v>135</v>
      </c>
      <c r="N9" s="211">
        <v>18</v>
      </c>
      <c r="O9" s="229"/>
      <c r="Q9" s="226" t="s">
        <v>136</v>
      </c>
      <c r="R9" s="211">
        <v>20</v>
      </c>
    </row>
    <row r="10" spans="1:14" ht="15" customHeight="1">
      <c r="A10" s="230" t="s">
        <v>137</v>
      </c>
      <c r="B10" s="231"/>
      <c r="C10" s="231"/>
      <c r="D10" s="231"/>
      <c r="E10" s="231"/>
      <c r="F10" s="231"/>
      <c r="G10" s="231"/>
      <c r="H10" s="231"/>
      <c r="I10" s="231"/>
      <c r="J10" s="232"/>
      <c r="M10" s="226" t="s">
        <v>138</v>
      </c>
      <c r="N10" s="211">
        <v>18</v>
      </c>
    </row>
    <row r="11" spans="1:14" ht="19.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4">
        <f>IF(A11=M7,N7,0)+IF(A11=M8,N8,0)+IF(A11=M9,N9,0)+IF(A11=M10,N10,0)+IF(A11=M11,N11,0)+IF(A11=M12,N12,0)+IF(A11=M13,N13,0)+IF(A11=L15,M15,0)</f>
        <v>0</v>
      </c>
      <c r="M11" s="226" t="s">
        <v>139</v>
      </c>
      <c r="N11" s="211">
        <v>16</v>
      </c>
    </row>
    <row r="12" spans="1:14" ht="19.5" customHeight="1">
      <c r="A12" s="230" t="s">
        <v>140</v>
      </c>
      <c r="B12" s="231"/>
      <c r="C12" s="231"/>
      <c r="D12" s="231"/>
      <c r="E12" s="231"/>
      <c r="F12" s="231"/>
      <c r="G12" s="231"/>
      <c r="H12" s="231"/>
      <c r="I12" s="231"/>
      <c r="J12" s="234"/>
      <c r="M12" s="226" t="s">
        <v>141</v>
      </c>
      <c r="N12" s="211">
        <v>16</v>
      </c>
    </row>
    <row r="13" spans="1:14" ht="19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4">
        <f>IF(A13=O8,P8,0)</f>
        <v>0</v>
      </c>
      <c r="M13" s="226" t="s">
        <v>142</v>
      </c>
      <c r="N13" s="211">
        <v>20</v>
      </c>
    </row>
    <row r="14" spans="1:10" ht="19.5" customHeight="1">
      <c r="A14" s="230" t="s">
        <v>143</v>
      </c>
      <c r="B14" s="79"/>
      <c r="C14" s="79"/>
      <c r="D14" s="79"/>
      <c r="E14" s="79"/>
      <c r="F14" s="79"/>
      <c r="G14" s="79"/>
      <c r="H14" s="79"/>
      <c r="I14" s="79"/>
      <c r="J14" s="234"/>
    </row>
    <row r="15" spans="1:10" ht="19.5" customHeight="1">
      <c r="A15" s="233" t="s">
        <v>134</v>
      </c>
      <c r="B15" s="233"/>
      <c r="C15" s="233"/>
      <c r="D15" s="233"/>
      <c r="E15" s="233"/>
      <c r="F15" s="233"/>
      <c r="G15" s="233"/>
      <c r="H15" s="233"/>
      <c r="I15" s="233"/>
      <c r="J15" s="234">
        <f>IF(A15=Q8,R8,0)+IF(A15=Q9,R9,0)</f>
        <v>20</v>
      </c>
    </row>
    <row r="16" spans="1:10" ht="9.75" customHeight="1">
      <c r="A16" s="227"/>
      <c r="B16" s="235"/>
      <c r="C16" s="235"/>
      <c r="D16" s="235"/>
      <c r="E16" s="235"/>
      <c r="F16" s="235"/>
      <c r="G16" s="235"/>
      <c r="H16" s="235"/>
      <c r="I16" s="236"/>
      <c r="J16" s="234"/>
    </row>
    <row r="17" spans="1:10" ht="24" customHeight="1">
      <c r="A17" s="237" t="s">
        <v>144</v>
      </c>
      <c r="B17" s="237"/>
      <c r="C17" s="237"/>
      <c r="D17" s="237"/>
      <c r="E17" s="237"/>
      <c r="F17" s="237"/>
      <c r="G17" s="237"/>
      <c r="H17" s="237"/>
      <c r="I17" s="238" t="s">
        <v>145</v>
      </c>
      <c r="J17" s="238"/>
    </row>
    <row r="18" spans="1:10" ht="15" customHeight="1">
      <c r="A18" s="239" t="s">
        <v>146</v>
      </c>
      <c r="B18" s="239"/>
      <c r="C18" s="239"/>
      <c r="D18" s="239"/>
      <c r="E18" s="239"/>
      <c r="F18" s="239"/>
      <c r="G18" s="239"/>
      <c r="H18" s="239"/>
      <c r="I18" s="240"/>
      <c r="J18" s="241">
        <f aca="true" t="shared" si="0" ref="J18:J20">IF(I18="X",-1,0)</f>
        <v>0</v>
      </c>
    </row>
    <row r="19" spans="1:10" ht="15" customHeight="1">
      <c r="A19" s="239" t="s">
        <v>147</v>
      </c>
      <c r="B19" s="239"/>
      <c r="C19" s="239"/>
      <c r="D19" s="239"/>
      <c r="E19" s="239"/>
      <c r="F19" s="239"/>
      <c r="G19" s="239"/>
      <c r="H19" s="239"/>
      <c r="I19" s="240"/>
      <c r="J19" s="241">
        <f t="shared" si="0"/>
        <v>0</v>
      </c>
    </row>
    <row r="20" spans="1:10" ht="15" customHeight="1">
      <c r="A20" s="243" t="s">
        <v>148</v>
      </c>
      <c r="B20" s="243"/>
      <c r="C20" s="243"/>
      <c r="D20" s="243"/>
      <c r="E20" s="243"/>
      <c r="F20" s="243"/>
      <c r="G20" s="243"/>
      <c r="H20" s="243"/>
      <c r="I20" s="244"/>
      <c r="J20" s="245">
        <f t="shared" si="0"/>
        <v>0</v>
      </c>
    </row>
    <row r="21" spans="1:10" ht="19.5" customHeight="1">
      <c r="A21" s="246"/>
      <c r="B21" s="246"/>
      <c r="C21" s="246"/>
      <c r="D21" s="246"/>
      <c r="E21" s="246"/>
      <c r="F21" s="247" t="s">
        <v>149</v>
      </c>
      <c r="G21" s="247"/>
      <c r="H21" s="247"/>
      <c r="I21" s="247"/>
      <c r="J21" s="248">
        <f>IF(J11&gt;0,J11+J18+J19+J20,0)</f>
        <v>0</v>
      </c>
    </row>
    <row r="22" spans="1:10" ht="19.5" customHeight="1">
      <c r="A22" s="246"/>
      <c r="B22" s="246"/>
      <c r="C22" s="246"/>
      <c r="D22" s="246" t="s">
        <v>39</v>
      </c>
      <c r="E22" s="246"/>
      <c r="F22" s="247" t="s">
        <v>150</v>
      </c>
      <c r="G22" s="247"/>
      <c r="H22" s="247"/>
      <c r="I22" s="247"/>
      <c r="J22" s="248">
        <f>IF(J13&gt;0,J13+J18+J19+J20,0)</f>
        <v>0</v>
      </c>
    </row>
    <row r="23" spans="6:10" ht="19.5" customHeight="1">
      <c r="F23" s="247" t="s">
        <v>151</v>
      </c>
      <c r="G23" s="247"/>
      <c r="H23" s="247"/>
      <c r="I23" s="247"/>
      <c r="J23" s="248">
        <f>IF(J15&gt;0,J15+J18+J19+J20,0)</f>
        <v>20</v>
      </c>
    </row>
    <row r="24" ht="4.5" customHeight="1"/>
    <row r="25" spans="1:10" ht="15" customHeight="1" hidden="1">
      <c r="A25" s="249" t="s">
        <v>152</v>
      </c>
      <c r="B25" s="249"/>
      <c r="C25" s="249"/>
      <c r="D25" s="249"/>
      <c r="E25" s="249"/>
      <c r="F25" s="249"/>
      <c r="G25" s="83"/>
      <c r="H25" s="250" t="s">
        <v>153</v>
      </c>
      <c r="I25" s="250"/>
      <c r="J25" s="250"/>
    </row>
    <row r="26" spans="1:10" ht="15" customHeight="1">
      <c r="A26" s="251" t="s">
        <v>154</v>
      </c>
      <c r="B26" s="251"/>
      <c r="C26" s="251"/>
      <c r="D26" s="251"/>
      <c r="E26" s="251"/>
      <c r="F26" s="251"/>
      <c r="G26" s="83"/>
      <c r="H26" s="250"/>
      <c r="I26" s="250"/>
      <c r="J26" s="250"/>
    </row>
    <row r="27" spans="1:10" ht="30" customHeight="1" hidden="1">
      <c r="A27" s="252" t="s">
        <v>155</v>
      </c>
      <c r="B27" s="253" t="s">
        <v>156</v>
      </c>
      <c r="C27" s="254" t="s">
        <v>157</v>
      </c>
      <c r="D27" s="254" t="s">
        <v>158</v>
      </c>
      <c r="E27" s="254" t="s">
        <v>159</v>
      </c>
      <c r="F27" s="255" t="s">
        <v>160</v>
      </c>
      <c r="G27" s="83"/>
      <c r="H27" s="256" t="s">
        <v>161</v>
      </c>
      <c r="I27" s="256"/>
      <c r="J27" s="257" t="s">
        <v>162</v>
      </c>
    </row>
    <row r="28" spans="1:10" ht="24" customHeight="1">
      <c r="A28" s="258" t="s">
        <v>163</v>
      </c>
      <c r="B28" s="259" t="s">
        <v>164</v>
      </c>
      <c r="C28" s="259" t="s">
        <v>163</v>
      </c>
      <c r="D28" s="259" t="s">
        <v>165</v>
      </c>
      <c r="E28" s="259" t="s">
        <v>166</v>
      </c>
      <c r="F28" s="260" t="s">
        <v>167</v>
      </c>
      <c r="G28" s="83"/>
      <c r="H28" s="261"/>
      <c r="I28" s="261"/>
      <c r="J28" s="262" t="s">
        <v>168</v>
      </c>
    </row>
    <row r="29" spans="1:10" ht="15" customHeight="1">
      <c r="A29" s="263" t="s">
        <v>169</v>
      </c>
      <c r="B29" s="259" t="s">
        <v>170</v>
      </c>
      <c r="C29" s="259" t="s">
        <v>171</v>
      </c>
      <c r="D29" s="259" t="s">
        <v>172</v>
      </c>
      <c r="E29" s="259" t="s">
        <v>173</v>
      </c>
      <c r="F29" s="260" t="s">
        <v>174</v>
      </c>
      <c r="G29" s="83"/>
      <c r="H29" s="264" t="s">
        <v>175</v>
      </c>
      <c r="I29" s="264"/>
      <c r="J29" s="265"/>
    </row>
    <row r="30" spans="1:10" ht="15" customHeight="1" hidden="1">
      <c r="A30" s="266"/>
      <c r="B30" s="267"/>
      <c r="C30" s="268">
        <v>1E-56</v>
      </c>
      <c r="D30" s="269">
        <f>C30/C36</f>
        <v>1</v>
      </c>
      <c r="E30" s="270">
        <v>0</v>
      </c>
      <c r="F30" s="271">
        <f aca="true" t="shared" si="1" ref="F30:F35">D30*E30</f>
        <v>0</v>
      </c>
      <c r="G30" s="83"/>
      <c r="H30" s="264"/>
      <c r="I30" s="264"/>
      <c r="J30" s="272"/>
    </row>
    <row r="31" spans="1:10" ht="15" customHeight="1">
      <c r="A31" s="273" t="s">
        <v>176</v>
      </c>
      <c r="B31" s="274"/>
      <c r="C31" s="272"/>
      <c r="D31" s="275">
        <f>C31/C36</f>
        <v>0</v>
      </c>
      <c r="E31" s="276">
        <v>0</v>
      </c>
      <c r="F31" s="277">
        <f t="shared" si="1"/>
        <v>0</v>
      </c>
      <c r="G31" s="83"/>
      <c r="H31" s="264" t="s">
        <v>244</v>
      </c>
      <c r="I31" s="264"/>
      <c r="J31" s="265"/>
    </row>
    <row r="32" spans="1:10" ht="15" customHeight="1">
      <c r="A32" s="273" t="s">
        <v>178</v>
      </c>
      <c r="B32" s="274"/>
      <c r="C32" s="272"/>
      <c r="D32" s="278">
        <f>C32/C36</f>
        <v>0</v>
      </c>
      <c r="E32" s="279">
        <v>5</v>
      </c>
      <c r="F32" s="280">
        <f t="shared" si="1"/>
        <v>0</v>
      </c>
      <c r="G32" s="83"/>
      <c r="H32" s="264" t="s">
        <v>179</v>
      </c>
      <c r="I32" s="264"/>
      <c r="J32" s="265"/>
    </row>
    <row r="33" spans="1:10" ht="15" customHeight="1">
      <c r="A33" s="273" t="s">
        <v>180</v>
      </c>
      <c r="B33" s="281"/>
      <c r="C33" s="272"/>
      <c r="D33" s="278">
        <f>C33/C36</f>
        <v>0</v>
      </c>
      <c r="E33" s="279">
        <v>15</v>
      </c>
      <c r="F33" s="280">
        <f t="shared" si="1"/>
        <v>0</v>
      </c>
      <c r="G33" s="83"/>
      <c r="H33" s="282" t="s">
        <v>181</v>
      </c>
      <c r="I33" s="282"/>
      <c r="J33" s="265"/>
    </row>
    <row r="34" spans="1:10" ht="15" customHeight="1">
      <c r="A34" s="273" t="s">
        <v>182</v>
      </c>
      <c r="B34" s="274"/>
      <c r="C34" s="272"/>
      <c r="D34" s="278">
        <f>C34/C36</f>
        <v>0</v>
      </c>
      <c r="E34" s="279">
        <v>30</v>
      </c>
      <c r="F34" s="280">
        <f t="shared" si="1"/>
        <v>0</v>
      </c>
      <c r="G34" s="83"/>
      <c r="H34" s="283"/>
      <c r="I34" s="284" t="s">
        <v>183</v>
      </c>
      <c r="J34" s="285">
        <f>SUM(J29:J33)</f>
        <v>0</v>
      </c>
    </row>
    <row r="35" spans="1:10" ht="15" customHeight="1">
      <c r="A35" s="286" t="s">
        <v>184</v>
      </c>
      <c r="B35" s="274"/>
      <c r="C35" s="272"/>
      <c r="D35" s="287">
        <f>C35/C36</f>
        <v>0</v>
      </c>
      <c r="E35" s="288">
        <v>50</v>
      </c>
      <c r="F35" s="289">
        <f t="shared" si="1"/>
        <v>0</v>
      </c>
      <c r="G35" s="290"/>
      <c r="H35" s="214"/>
      <c r="I35" s="214"/>
      <c r="J35" s="214"/>
    </row>
    <row r="36" spans="1:10" ht="15" customHeight="1">
      <c r="A36" s="83"/>
      <c r="B36" s="291" t="s">
        <v>185</v>
      </c>
      <c r="C36" s="292">
        <f>SUM(C30:C35)</f>
        <v>1E-56</v>
      </c>
      <c r="D36" s="293"/>
      <c r="E36" s="247" t="s">
        <v>186</v>
      </c>
      <c r="F36" s="294">
        <f>SUM(F30:F35)</f>
        <v>0</v>
      </c>
      <c r="G36" s="83"/>
      <c r="H36" s="214"/>
      <c r="I36" s="214"/>
      <c r="J36" s="214"/>
    </row>
    <row r="37" spans="1:10" ht="4.5" customHeight="1">
      <c r="A37" s="83"/>
      <c r="B37" s="83"/>
      <c r="C37" s="295"/>
      <c r="D37" s="83"/>
      <c r="E37" s="83"/>
      <c r="F37" s="295"/>
      <c r="G37" s="83"/>
      <c r="H37" s="295"/>
      <c r="I37" s="83"/>
      <c r="J37" s="214"/>
    </row>
    <row r="38" spans="1:10" ht="14.25" customHeight="1">
      <c r="A38" s="296" t="s">
        <v>187</v>
      </c>
      <c r="B38" s="296"/>
      <c r="C38" s="296"/>
      <c r="D38" s="296"/>
      <c r="F38" s="296" t="s">
        <v>188</v>
      </c>
      <c r="G38" s="296"/>
      <c r="H38" s="296"/>
      <c r="I38" s="296"/>
      <c r="J38" s="296"/>
    </row>
    <row r="39" spans="1:10" ht="15.75" customHeight="1">
      <c r="A39" s="296"/>
      <c r="B39" s="296"/>
      <c r="C39" s="296"/>
      <c r="D39" s="296"/>
      <c r="F39" s="296"/>
      <c r="G39" s="296"/>
      <c r="H39" s="296"/>
      <c r="I39" s="296"/>
      <c r="J39" s="296"/>
    </row>
    <row r="40" spans="1:10" ht="4.5" customHeight="1">
      <c r="A40" s="297"/>
      <c r="B40" s="216"/>
      <c r="C40" s="216"/>
      <c r="D40" s="298"/>
      <c r="F40" s="299" t="s">
        <v>189</v>
      </c>
      <c r="G40" s="299"/>
      <c r="H40" s="299"/>
      <c r="I40" s="300" t="s">
        <v>190</v>
      </c>
      <c r="J40" s="301" t="s">
        <v>191</v>
      </c>
    </row>
    <row r="41" spans="1:10" ht="15.75" customHeight="1">
      <c r="A41" s="302"/>
      <c r="B41" s="303" t="s">
        <v>192</v>
      </c>
      <c r="C41" s="275">
        <f>J34/C36*100</f>
        <v>0</v>
      </c>
      <c r="D41" s="305"/>
      <c r="F41" s="299"/>
      <c r="G41" s="299"/>
      <c r="H41" s="299"/>
      <c r="I41" s="300"/>
      <c r="J41" s="301"/>
    </row>
    <row r="42" spans="1:10" ht="4.5" customHeight="1">
      <c r="A42" s="306"/>
      <c r="B42" s="307"/>
      <c r="C42" s="307"/>
      <c r="D42" s="308"/>
      <c r="F42" s="299"/>
      <c r="G42" s="299"/>
      <c r="H42" s="299"/>
      <c r="I42" s="300"/>
      <c r="J42" s="301"/>
    </row>
    <row r="43" spans="1:10" ht="28.5" customHeight="1">
      <c r="A43" s="309" t="s">
        <v>193</v>
      </c>
      <c r="B43" s="309"/>
      <c r="C43" s="310" t="s">
        <v>194</v>
      </c>
      <c r="D43" s="311" t="s">
        <v>195</v>
      </c>
      <c r="F43" s="299"/>
      <c r="G43" s="299"/>
      <c r="H43" s="299"/>
      <c r="I43" s="300"/>
      <c r="J43" s="301"/>
    </row>
    <row r="44" spans="1:10" ht="24.75" customHeight="1">
      <c r="A44" s="309" t="s">
        <v>196</v>
      </c>
      <c r="B44" s="309"/>
      <c r="C44" s="312"/>
      <c r="D44" s="311" t="s">
        <v>131</v>
      </c>
      <c r="E44" s="313"/>
      <c r="F44" s="314" t="s">
        <v>197</v>
      </c>
      <c r="G44" s="314"/>
      <c r="H44" s="314"/>
      <c r="I44" s="240"/>
      <c r="J44" s="241">
        <v>10</v>
      </c>
    </row>
    <row r="45" spans="1:10" ht="24.75" customHeight="1">
      <c r="A45" s="315">
        <v>50</v>
      </c>
      <c r="B45" s="315"/>
      <c r="C45" s="316"/>
      <c r="D45" s="280">
        <v>0</v>
      </c>
      <c r="E45" s="313"/>
      <c r="F45" s="314" t="s">
        <v>198</v>
      </c>
      <c r="G45" s="314"/>
      <c r="H45" s="314"/>
      <c r="I45" s="240"/>
      <c r="J45" s="241">
        <v>10</v>
      </c>
    </row>
    <row r="46" spans="1:10" ht="24.75" customHeight="1">
      <c r="A46" s="315" t="s">
        <v>199</v>
      </c>
      <c r="B46" s="315"/>
      <c r="C46" s="316">
        <f>IF(AND(C41&gt;=51,C41&lt;76),"x"," ")</f>
        <v>0</v>
      </c>
      <c r="D46" s="280">
        <v>10</v>
      </c>
      <c r="E46" s="313"/>
      <c r="F46" s="317" t="s">
        <v>200</v>
      </c>
      <c r="G46" s="317"/>
      <c r="H46" s="317"/>
      <c r="I46" s="240"/>
      <c r="J46" s="241">
        <v>10</v>
      </c>
    </row>
    <row r="47" spans="1:11" ht="24.75" customHeight="1">
      <c r="A47" s="315" t="s">
        <v>201</v>
      </c>
      <c r="B47" s="315"/>
      <c r="C47" s="316">
        <f>IF(AND(C41&gt;=76,C41&lt;100),"x"," ")</f>
        <v>0</v>
      </c>
      <c r="D47" s="280">
        <v>20</v>
      </c>
      <c r="E47" s="313"/>
      <c r="F47" s="317" t="s">
        <v>202</v>
      </c>
      <c r="G47" s="317"/>
      <c r="H47" s="317"/>
      <c r="I47" s="240"/>
      <c r="J47" s="241">
        <v>10</v>
      </c>
      <c r="K47" s="212"/>
    </row>
    <row r="48" spans="1:11" ht="24.75" customHeight="1">
      <c r="A48" s="318">
        <v>100</v>
      </c>
      <c r="B48" s="318"/>
      <c r="C48" s="319">
        <f>IF(C41&gt;=100,"x"," ")</f>
        <v>0</v>
      </c>
      <c r="D48" s="289">
        <v>30</v>
      </c>
      <c r="E48" s="313"/>
      <c r="F48" s="320" t="s">
        <v>203</v>
      </c>
      <c r="G48" s="320"/>
      <c r="H48" s="320"/>
      <c r="I48" s="244"/>
      <c r="J48" s="245">
        <v>10</v>
      </c>
      <c r="K48" s="212"/>
    </row>
    <row r="49" spans="1:11" ht="15" customHeight="1">
      <c r="A49" s="293"/>
      <c r="B49" s="214"/>
      <c r="C49" s="247" t="s">
        <v>204</v>
      </c>
      <c r="D49" s="294">
        <f>IF(C45="x",D45,0)+IF(C46="x",D46,0)+IF(C47="x",D47,0)+IF(C48="x",D48,0)</f>
        <v>0</v>
      </c>
      <c r="F49" s="214"/>
      <c r="G49" s="214"/>
      <c r="H49" s="321"/>
      <c r="I49" s="322" t="s">
        <v>205</v>
      </c>
      <c r="J49" s="323">
        <f>IF(I44="x",J44,0)+IF(I45="x",J45,0)+IF(I46="x",J46,0)+IF(I47="x",J47,0)+IF(I48="x",J48,0)</f>
        <v>0</v>
      </c>
      <c r="K49" s="212"/>
    </row>
    <row r="50" spans="1:10" ht="4.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</row>
    <row r="51" spans="1:20" ht="19.5" customHeight="1">
      <c r="A51" s="214"/>
      <c r="B51" s="214"/>
      <c r="C51" s="214"/>
      <c r="D51" s="324" t="s">
        <v>206</v>
      </c>
      <c r="E51" s="324"/>
      <c r="F51" s="324"/>
      <c r="G51" s="214"/>
      <c r="H51" s="214"/>
      <c r="I51" s="214"/>
      <c r="J51" s="214"/>
      <c r="P51" s="79"/>
      <c r="Q51" s="79"/>
      <c r="R51" s="79"/>
      <c r="S51" s="79"/>
      <c r="T51" s="79"/>
    </row>
    <row r="52" spans="1:20" ht="15" customHeight="1">
      <c r="A52" s="214"/>
      <c r="B52" s="214"/>
      <c r="C52" s="214"/>
      <c r="D52" s="325" t="s">
        <v>207</v>
      </c>
      <c r="E52" s="326" t="s">
        <v>208</v>
      </c>
      <c r="F52" s="327" t="s">
        <v>209</v>
      </c>
      <c r="G52" s="214"/>
      <c r="H52" s="214"/>
      <c r="I52" s="214"/>
      <c r="J52" s="214"/>
      <c r="R52" s="79"/>
      <c r="S52" s="79"/>
      <c r="T52" s="79"/>
    </row>
    <row r="53" spans="1:20" ht="15" customHeight="1">
      <c r="A53" s="214"/>
      <c r="B53" s="214"/>
      <c r="C53" s="214"/>
      <c r="D53" s="325"/>
      <c r="E53" s="326"/>
      <c r="F53" s="328" t="s">
        <v>210</v>
      </c>
      <c r="G53" s="214"/>
      <c r="H53" s="214"/>
      <c r="I53" s="214"/>
      <c r="J53" s="214"/>
      <c r="R53" s="79"/>
      <c r="S53" s="79"/>
      <c r="T53" s="79"/>
    </row>
    <row r="54" spans="1:20" ht="18" customHeight="1">
      <c r="A54" s="214"/>
      <c r="B54" s="214"/>
      <c r="C54" s="214"/>
      <c r="D54" s="329">
        <f>F36+D49+J49</f>
        <v>0</v>
      </c>
      <c r="E54" s="330">
        <f>CONCATENATE('Non stampare 5'!A5,'Non stampare 5'!A6,'Non stampare 5'!A7,'Non stampare 5'!A8,'Non stampare 5'!A9,'Non stampare 5'!A10)</f>
        <v>0</v>
      </c>
      <c r="F54" s="331">
        <f>SUM('Non stampare 5'!B5:B15)</f>
        <v>0</v>
      </c>
      <c r="G54" s="214"/>
      <c r="H54" s="214"/>
      <c r="I54" s="214"/>
      <c r="J54" s="214"/>
      <c r="P54" s="79"/>
      <c r="Q54" s="79"/>
      <c r="R54" s="79"/>
      <c r="S54" s="79"/>
      <c r="T54" s="79"/>
    </row>
    <row r="55" spans="18:20" ht="4.5" customHeight="1">
      <c r="R55" s="79"/>
      <c r="S55" s="79"/>
      <c r="T55" s="79"/>
    </row>
    <row r="56" spans="18:20" ht="4.5" customHeight="1">
      <c r="R56" s="79"/>
      <c r="S56" s="79"/>
      <c r="T56" s="79"/>
    </row>
    <row r="57" spans="1:20" ht="13.5" customHeight="1">
      <c r="A57" s="384" t="s">
        <v>211</v>
      </c>
      <c r="B57" s="384"/>
      <c r="C57" s="384"/>
      <c r="D57" s="332" t="s">
        <v>212</v>
      </c>
      <c r="E57" s="332"/>
      <c r="F57" s="332"/>
      <c r="G57" s="385" t="s">
        <v>213</v>
      </c>
      <c r="H57" s="385"/>
      <c r="I57" s="385"/>
      <c r="J57" s="385"/>
      <c r="P57" s="79"/>
      <c r="Q57" s="79"/>
      <c r="R57" s="79"/>
      <c r="S57" s="79"/>
      <c r="T57" s="79"/>
    </row>
    <row r="58" spans="1:20" ht="13.5" customHeight="1">
      <c r="A58" s="333" t="s">
        <v>245</v>
      </c>
      <c r="B58" s="333"/>
      <c r="C58" s="333"/>
      <c r="D58" s="334" t="s">
        <v>215</v>
      </c>
      <c r="E58" s="334"/>
      <c r="F58" s="334"/>
      <c r="G58" s="386" t="s">
        <v>216</v>
      </c>
      <c r="H58" s="386"/>
      <c r="I58" s="386"/>
      <c r="J58" s="386"/>
      <c r="R58" s="79"/>
      <c r="S58" s="79"/>
      <c r="T58" s="79"/>
    </row>
    <row r="59" spans="1:20" ht="18" customHeight="1">
      <c r="A59" s="333"/>
      <c r="B59" s="333"/>
      <c r="C59" s="333"/>
      <c r="D59" s="334"/>
      <c r="E59" s="334"/>
      <c r="F59" s="334"/>
      <c r="G59" s="386"/>
      <c r="H59" s="386"/>
      <c r="I59" s="386"/>
      <c r="J59" s="386"/>
      <c r="R59" s="79"/>
      <c r="S59" s="79"/>
      <c r="T59" s="79"/>
    </row>
    <row r="60" spans="1:20" ht="15" customHeight="1">
      <c r="A60" s="336" t="s">
        <v>217</v>
      </c>
      <c r="B60" s="336"/>
      <c r="C60" s="387" t="s">
        <v>218</v>
      </c>
      <c r="D60" s="336" t="s">
        <v>217</v>
      </c>
      <c r="E60" s="336"/>
      <c r="F60" s="337" t="s">
        <v>218</v>
      </c>
      <c r="G60" s="388" t="s">
        <v>217</v>
      </c>
      <c r="H60" s="388"/>
      <c r="I60" s="388"/>
      <c r="J60" s="337" t="s">
        <v>218</v>
      </c>
      <c r="P60" s="79"/>
      <c r="Q60" s="79"/>
      <c r="R60" s="79"/>
      <c r="S60" s="79"/>
      <c r="T60" s="79"/>
    </row>
    <row r="61" spans="1:20" ht="24.75" customHeight="1">
      <c r="A61" s="339" t="s">
        <v>219</v>
      </c>
      <c r="B61" s="339"/>
      <c r="C61" s="340"/>
      <c r="D61" s="341" t="s">
        <v>220</v>
      </c>
      <c r="E61" s="341"/>
      <c r="F61" s="342"/>
      <c r="G61" s="343" t="s">
        <v>220</v>
      </c>
      <c r="H61" s="343"/>
      <c r="I61" s="343"/>
      <c r="J61" s="344"/>
      <c r="R61" s="79"/>
      <c r="S61" s="79"/>
      <c r="T61" s="79"/>
    </row>
    <row r="62" spans="1:20" ht="24.75" customHeight="1">
      <c r="A62" s="339" t="s">
        <v>221</v>
      </c>
      <c r="B62" s="339"/>
      <c r="C62" s="340"/>
      <c r="D62" s="341" t="s">
        <v>222</v>
      </c>
      <c r="E62" s="341"/>
      <c r="F62" s="342"/>
      <c r="G62" s="345" t="s">
        <v>223</v>
      </c>
      <c r="H62" s="345"/>
      <c r="I62" s="345"/>
      <c r="J62" s="344"/>
      <c r="R62" s="79"/>
      <c r="S62" s="79"/>
      <c r="T62" s="79"/>
    </row>
    <row r="63" spans="1:20" ht="24.75" customHeight="1">
      <c r="A63" s="346" t="s">
        <v>224</v>
      </c>
      <c r="B63" s="346"/>
      <c r="C63" s="389">
        <f>C62*0.6</f>
        <v>0</v>
      </c>
      <c r="D63" s="346" t="s">
        <v>225</v>
      </c>
      <c r="E63" s="346"/>
      <c r="F63" s="347">
        <f>F62*0.6</f>
        <v>0</v>
      </c>
      <c r="G63" s="390" t="s">
        <v>225</v>
      </c>
      <c r="H63" s="390"/>
      <c r="I63" s="390"/>
      <c r="J63" s="347">
        <f>J62*0.6</f>
        <v>0</v>
      </c>
      <c r="P63" s="79"/>
      <c r="Q63" s="79"/>
      <c r="R63" s="79"/>
      <c r="S63" s="79"/>
      <c r="T63" s="79"/>
    </row>
    <row r="64" spans="1:20" ht="24.75" customHeight="1">
      <c r="A64" s="349" t="s">
        <v>226</v>
      </c>
      <c r="B64" s="349"/>
      <c r="C64" s="391">
        <f>C61+C63</f>
        <v>0</v>
      </c>
      <c r="D64" s="349" t="s">
        <v>227</v>
      </c>
      <c r="E64" s="349"/>
      <c r="F64" s="350">
        <f>F61+F63</f>
        <v>0</v>
      </c>
      <c r="G64" s="392" t="s">
        <v>228</v>
      </c>
      <c r="H64" s="392"/>
      <c r="I64" s="392"/>
      <c r="J64" s="350">
        <f>J61+J63</f>
        <v>0</v>
      </c>
      <c r="R64" s="79"/>
      <c r="S64" s="79"/>
      <c r="T64" s="79"/>
    </row>
    <row r="65" spans="1:20" ht="15" customHeight="1">
      <c r="A65" s="352"/>
      <c r="B65" s="352"/>
      <c r="C65" s="353"/>
      <c r="D65" s="354"/>
      <c r="E65" s="352"/>
      <c r="F65" s="352"/>
      <c r="G65" s="352"/>
      <c r="H65" s="353"/>
      <c r="I65" s="355"/>
      <c r="J65" s="356"/>
      <c r="R65" s="79"/>
      <c r="S65" s="79"/>
      <c r="T65" s="79"/>
    </row>
    <row r="66" spans="1:20" ht="30" customHeight="1">
      <c r="A66" s="357" t="s">
        <v>229</v>
      </c>
      <c r="B66" s="357"/>
      <c r="C66" s="357"/>
      <c r="D66" s="357"/>
      <c r="E66" s="357"/>
      <c r="F66" s="357"/>
      <c r="G66" s="357"/>
      <c r="H66" s="357"/>
      <c r="I66" s="357"/>
      <c r="J66" s="357"/>
      <c r="P66" s="79"/>
      <c r="Q66" s="79"/>
      <c r="R66" s="79"/>
      <c r="S66" s="79"/>
      <c r="T66" s="79"/>
    </row>
    <row r="67" spans="1:10" ht="36.75" customHeight="1">
      <c r="A67" s="358" t="s">
        <v>230</v>
      </c>
      <c r="B67" s="359" t="s">
        <v>246</v>
      </c>
      <c r="C67" s="360" t="s">
        <v>232</v>
      </c>
      <c r="D67" s="359" t="s">
        <v>233</v>
      </c>
      <c r="E67" s="359" t="s">
        <v>234</v>
      </c>
      <c r="F67" s="361" t="s">
        <v>235</v>
      </c>
      <c r="G67" s="361"/>
      <c r="H67" s="359" t="s">
        <v>236</v>
      </c>
      <c r="I67" s="362" t="s">
        <v>237</v>
      </c>
      <c r="J67" s="362"/>
    </row>
    <row r="68" spans="1:10" ht="15" customHeight="1">
      <c r="A68" s="358"/>
      <c r="B68" s="363" t="s">
        <v>52</v>
      </c>
      <c r="C68" s="363" t="s">
        <v>247</v>
      </c>
      <c r="D68" s="363" t="s">
        <v>131</v>
      </c>
      <c r="E68" s="364"/>
      <c r="F68" s="361"/>
      <c r="G68" s="361"/>
      <c r="H68" s="363" t="s">
        <v>131</v>
      </c>
      <c r="I68" s="362"/>
      <c r="J68" s="362"/>
    </row>
    <row r="69" spans="1:10" ht="30" customHeight="1">
      <c r="A69" s="365" t="s">
        <v>240</v>
      </c>
      <c r="B69" s="366">
        <f>C64</f>
        <v>0</v>
      </c>
      <c r="C69" s="367">
        <v>274.67</v>
      </c>
      <c r="D69" s="368">
        <f>F54</f>
        <v>0</v>
      </c>
      <c r="E69" s="368">
        <f>IF(C64&gt;0,J5,0)</f>
        <v>0</v>
      </c>
      <c r="F69" s="369">
        <f aca="true" t="shared" si="2" ref="F69:F71">B69*C69*(1+D69/100)*E69</f>
        <v>0</v>
      </c>
      <c r="G69" s="369"/>
      <c r="H69" s="370">
        <f>IF(C64&gt;0,J21,0)</f>
        <v>0</v>
      </c>
      <c r="I69" s="371">
        <f aca="true" t="shared" si="3" ref="I69:I71">F69*H69/100</f>
        <v>0</v>
      </c>
      <c r="J69" s="371"/>
    </row>
    <row r="70" spans="1:10" ht="30" customHeight="1">
      <c r="A70" s="372" t="s">
        <v>241</v>
      </c>
      <c r="B70" s="373">
        <f>F64</f>
        <v>0</v>
      </c>
      <c r="C70" s="374">
        <v>1050.21</v>
      </c>
      <c r="D70" s="375">
        <f>IF(F61+F62*0.6+J61+J62*0.6+'F.4-C.C.'!F61+'F.4-C.C.'!F62*0.6+'F.4-C.C.'!J61+'F.4-C.C.'!J62*0.6&gt;C61*0.25+'F.4-C.C.'!C61*0.25,0,F54)</f>
        <v>0</v>
      </c>
      <c r="E70" s="375">
        <f>IF(B70&gt;0,J5,0)</f>
        <v>0</v>
      </c>
      <c r="F70" s="376">
        <f t="shared" si="2"/>
        <v>0</v>
      </c>
      <c r="G70" s="376"/>
      <c r="H70" s="377">
        <f>IF(B70&gt;0,J23,0)</f>
        <v>0</v>
      </c>
      <c r="I70" s="371">
        <f t="shared" si="3"/>
        <v>0</v>
      </c>
      <c r="J70" s="371"/>
    </row>
    <row r="71" spans="1:10" ht="30" customHeight="1">
      <c r="A71" s="378" t="s">
        <v>242</v>
      </c>
      <c r="B71" s="379">
        <f>J64</f>
        <v>0</v>
      </c>
      <c r="C71" s="380">
        <v>1225.43</v>
      </c>
      <c r="D71" s="381">
        <f>IF(F61+F62*0.6+J61+J62*0.6+'F.4-C.C.'!F61+'F.4-C.C.'!F62*0.6+'F.4-C.C.'!J61+'F.4-C.C.'!J62*0.6&gt;C61*0.25+'F.4-C.C.'!C61*0.25,0,F54)</f>
        <v>0</v>
      </c>
      <c r="E71" s="381">
        <f>IF(B71&gt;0,J5,0)</f>
        <v>0</v>
      </c>
      <c r="F71" s="382">
        <f t="shared" si="2"/>
        <v>0</v>
      </c>
      <c r="G71" s="382"/>
      <c r="H71" s="383">
        <f>IF(B71&gt;0,J22,0)</f>
        <v>0</v>
      </c>
      <c r="I71" s="371">
        <f t="shared" si="3"/>
        <v>0</v>
      </c>
      <c r="J71" s="371"/>
    </row>
    <row r="72" ht="12.75" customHeight="1" hidden="1">
      <c r="I72" s="214">
        <f>SUM(I69:J71)</f>
        <v>0</v>
      </c>
    </row>
    <row r="73" ht="14.25" customHeight="1" hidden="1"/>
    <row r="74" ht="39.75" customHeight="1" hidden="1">
      <c r="I74" s="21">
        <f>IF(I72&gt;0,1,0)</f>
        <v>0</v>
      </c>
    </row>
    <row r="75" ht="41.25" customHeight="1" hidden="1"/>
    <row r="76" ht="12.75" customHeight="1" hidden="1"/>
    <row r="77" ht="30" customHeight="1"/>
    <row r="78" ht="30" customHeight="1"/>
    <row r="79" ht="30" customHeight="1"/>
  </sheetData>
  <sheetProtection selectLockedCells="1" selectUnlockedCells="1"/>
  <mergeCells count="75">
    <mergeCell ref="A1:J1"/>
    <mergeCell ref="A2:J2"/>
    <mergeCell ref="A7:J7"/>
    <mergeCell ref="A8:I8"/>
    <mergeCell ref="A11:I11"/>
    <mergeCell ref="A13:I13"/>
    <mergeCell ref="A15:I15"/>
    <mergeCell ref="A17:H17"/>
    <mergeCell ref="I17:J17"/>
    <mergeCell ref="A18:H18"/>
    <mergeCell ref="A19:H19"/>
    <mergeCell ref="A20:H20"/>
    <mergeCell ref="F21:I21"/>
    <mergeCell ref="F22:I22"/>
    <mergeCell ref="F23:I23"/>
    <mergeCell ref="A25:F25"/>
    <mergeCell ref="H25:J26"/>
    <mergeCell ref="A26:F26"/>
    <mergeCell ref="H27:I27"/>
    <mergeCell ref="H28:I28"/>
    <mergeCell ref="H29:I29"/>
    <mergeCell ref="H30:I30"/>
    <mergeCell ref="H31:I31"/>
    <mergeCell ref="H32:I32"/>
    <mergeCell ref="H33:I33"/>
    <mergeCell ref="A38:D39"/>
    <mergeCell ref="F38:J39"/>
    <mergeCell ref="F40:H43"/>
    <mergeCell ref="I40:I43"/>
    <mergeCell ref="J40:J43"/>
    <mergeCell ref="A43:B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D51:F51"/>
    <mergeCell ref="D52:D53"/>
    <mergeCell ref="E52:E53"/>
    <mergeCell ref="A57:C57"/>
    <mergeCell ref="D57:F57"/>
    <mergeCell ref="G57:J57"/>
    <mergeCell ref="A58:C59"/>
    <mergeCell ref="D58:F59"/>
    <mergeCell ref="G58:J59"/>
    <mergeCell ref="A60:B60"/>
    <mergeCell ref="D60:E60"/>
    <mergeCell ref="G60:I60"/>
    <mergeCell ref="A61:B61"/>
    <mergeCell ref="D61:E61"/>
    <mergeCell ref="G61:I61"/>
    <mergeCell ref="A62:B62"/>
    <mergeCell ref="D62:E62"/>
    <mergeCell ref="G62:I62"/>
    <mergeCell ref="A63:B63"/>
    <mergeCell ref="D63:E63"/>
    <mergeCell ref="G63:I63"/>
    <mergeCell ref="A64:B64"/>
    <mergeCell ref="D64:E64"/>
    <mergeCell ref="G64:I64"/>
    <mergeCell ref="A66:J66"/>
    <mergeCell ref="A67:A68"/>
    <mergeCell ref="F67:G68"/>
    <mergeCell ref="I67:J68"/>
    <mergeCell ref="F69:G69"/>
    <mergeCell ref="I69:J69"/>
    <mergeCell ref="F70:G70"/>
    <mergeCell ref="I70:J70"/>
    <mergeCell ref="F71:G71"/>
    <mergeCell ref="I71:J71"/>
  </mergeCells>
  <conditionalFormatting sqref="S45">
    <cfRule type="cellIs" priority="1" dxfId="0" operator="notEqual" stopIfTrue="1">
      <formula>AND("X",$T$45)</formula>
    </cfRule>
  </conditionalFormatting>
  <dataValidations count="7">
    <dataValidation type="decimal" operator="greaterThan" showErrorMessage="1" sqref="J29:J33 C31:C35 F61:F62 J61:J62 C62">
      <formula1>0</formula1>
    </dataValidation>
    <dataValidation type="whole" operator="greaterThan" showErrorMessage="1" sqref="B31:B35">
      <formula1>0</formula1>
    </dataValidation>
    <dataValidation type="list" operator="equal" allowBlank="1" showErrorMessage="1" sqref="A11:I11">
      <formula1>$M$7:$M$13</formula1>
    </dataValidation>
    <dataValidation type="list" operator="equal" allowBlank="1" showErrorMessage="1" sqref="A13:I13">
      <formula1>$O$7:$O$8</formula1>
    </dataValidation>
    <dataValidation type="list" operator="equal" allowBlank="1" showErrorMessage="1" sqref="A15:I15">
      <formula1>$Q$7:$Q$9</formula1>
    </dataValidation>
    <dataValidation type="list" operator="equal" showDropDown="1" showErrorMessage="1" sqref="I18:I20 I44:I48">
      <formula1>"X,x"</formula1>
    </dataValidation>
    <dataValidation type="decimal" operator="greaterThanOrEqual" showErrorMessage="1" sqref="C61">
      <formula1>0</formula1>
    </dataValidation>
  </dataValidations>
  <printOptions horizontalCentered="1"/>
  <pageMargins left="0.39375" right="0.39375" top="0.7298611111111111" bottom="0.7805555555555554" header="0.5118055555555555" footer="0.5118055555555555"/>
  <pageSetup fitToHeight="1" fitToWidth="1" horizontalDpi="300" verticalDpi="300" orientation="portrait" paperSize="9"/>
  <headerFooter alignWithMargins="0">
    <oddHeader>&amp;R&amp;16ALLEGATO "B"</oddHeader>
    <oddFooter>&amp;L&amp;12Prospetto autocalcolo contributi - agg. 2024&amp;C&amp;P di &amp;N&amp;R&amp;12Comune di Firenze</oddFooter>
  </headerFooter>
  <rowBreaks count="1" manualBreakCount="1">
    <brk id="7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V71"/>
  <sheetViews>
    <sheetView showGridLines="0" view="pageBreakPreview" zoomScaleSheetLayoutView="100" workbookViewId="0" topLeftCell="A1">
      <selection activeCell="AA63" sqref="AA63"/>
    </sheetView>
  </sheetViews>
  <sheetFormatPr defaultColWidth="8.00390625" defaultRowHeight="11.25" customHeight="1"/>
  <cols>
    <col min="1" max="1" width="19.7109375" style="393" customWidth="1"/>
    <col min="2" max="2" width="6.00390625" style="393" customWidth="1"/>
    <col min="3" max="3" width="7.00390625" style="393" customWidth="1"/>
    <col min="4" max="4" width="6.00390625" style="393" customWidth="1"/>
    <col min="5" max="5" width="7.00390625" style="393" customWidth="1"/>
    <col min="6" max="6" width="6.00390625" style="393" customWidth="1"/>
    <col min="7" max="7" width="7.00390625" style="393" customWidth="1"/>
    <col min="8" max="8" width="6.00390625" style="393" customWidth="1"/>
    <col min="9" max="9" width="7.00390625" style="393" customWidth="1"/>
    <col min="10" max="10" width="6.00390625" style="393" customWidth="1"/>
    <col min="11" max="11" width="7.00390625" style="393" customWidth="1"/>
    <col min="12" max="12" width="6.00390625" style="393" customWidth="1"/>
    <col min="13" max="13" width="7.00390625" style="393" customWidth="1"/>
    <col min="14" max="14" width="6.00390625" style="393" customWidth="1"/>
    <col min="15" max="15" width="7.00390625" style="393" customWidth="1"/>
    <col min="16" max="16" width="6.00390625" style="393" customWidth="1"/>
    <col min="17" max="17" width="7.00390625" style="393" customWidth="1"/>
    <col min="18" max="18" width="6.00390625" style="393" customWidth="1"/>
    <col min="19" max="19" width="7.00390625" style="393" customWidth="1"/>
    <col min="20" max="20" width="20.7109375" style="393" customWidth="1"/>
    <col min="21" max="21" width="9.00390625" style="393" customWidth="1"/>
    <col min="22" max="22" width="10.421875" style="393" customWidth="1"/>
    <col min="23" max="23" width="9.8515625" style="393" customWidth="1"/>
    <col min="24" max="24" width="9.00390625" style="393" customWidth="1"/>
    <col min="25" max="25" width="23.57421875" style="393" customWidth="1"/>
    <col min="26" max="16384" width="9.00390625" style="393" customWidth="1"/>
  </cols>
  <sheetData>
    <row r="1" spans="1:21" ht="26.25" customHeight="1">
      <c r="A1" s="394" t="s">
        <v>248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5"/>
      <c r="U1" s="395"/>
    </row>
    <row r="2" spans="1:21" ht="54" customHeight="1">
      <c r="A2" s="396" t="s">
        <v>249</v>
      </c>
      <c r="B2" s="396" t="s">
        <v>250</v>
      </c>
      <c r="C2" s="396"/>
      <c r="D2" s="396" t="s">
        <v>251</v>
      </c>
      <c r="E2" s="396"/>
      <c r="F2" s="396" t="s">
        <v>252</v>
      </c>
      <c r="G2" s="396"/>
      <c r="H2" s="396" t="s">
        <v>253</v>
      </c>
      <c r="I2" s="396"/>
      <c r="J2" s="396" t="s">
        <v>254</v>
      </c>
      <c r="K2" s="396"/>
      <c r="L2" s="396" t="s">
        <v>255</v>
      </c>
      <c r="M2" s="396"/>
      <c r="N2" s="397" t="s">
        <v>256</v>
      </c>
      <c r="O2" s="397"/>
      <c r="P2" s="398" t="s">
        <v>257</v>
      </c>
      <c r="Q2" s="398"/>
      <c r="R2" s="399" t="s">
        <v>258</v>
      </c>
      <c r="S2" s="399"/>
      <c r="T2" s="400"/>
      <c r="U2" s="400"/>
    </row>
    <row r="3" spans="1:21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397"/>
      <c r="P3" s="398"/>
      <c r="Q3" s="398"/>
      <c r="R3" s="399"/>
      <c r="S3" s="399"/>
      <c r="T3" s="401"/>
      <c r="U3" s="401"/>
    </row>
    <row r="4" spans="1:21" ht="11.25" customHeight="1">
      <c r="A4" s="396"/>
      <c r="B4" s="402" t="s">
        <v>259</v>
      </c>
      <c r="C4" s="403" t="s">
        <v>260</v>
      </c>
      <c r="D4" s="402" t="s">
        <v>259</v>
      </c>
      <c r="E4" s="403" t="s">
        <v>260</v>
      </c>
      <c r="F4" s="402" t="s">
        <v>259</v>
      </c>
      <c r="G4" s="403" t="s">
        <v>260</v>
      </c>
      <c r="H4" s="402" t="s">
        <v>259</v>
      </c>
      <c r="I4" s="403" t="s">
        <v>260</v>
      </c>
      <c r="J4" s="402" t="s">
        <v>259</v>
      </c>
      <c r="K4" s="403" t="s">
        <v>260</v>
      </c>
      <c r="L4" s="402" t="s">
        <v>259</v>
      </c>
      <c r="M4" s="403" t="s">
        <v>260</v>
      </c>
      <c r="N4" s="404" t="s">
        <v>259</v>
      </c>
      <c r="O4" s="405" t="s">
        <v>260</v>
      </c>
      <c r="P4" s="402" t="s">
        <v>259</v>
      </c>
      <c r="Q4" s="403" t="s">
        <v>260</v>
      </c>
      <c r="R4" s="404" t="s">
        <v>259</v>
      </c>
      <c r="S4" s="405" t="s">
        <v>260</v>
      </c>
      <c r="T4" s="406"/>
      <c r="U4" s="406"/>
    </row>
    <row r="5" spans="1:21" ht="11.25" customHeight="1">
      <c r="A5" s="396"/>
      <c r="B5" s="407" t="s">
        <v>261</v>
      </c>
      <c r="C5" s="408" t="s">
        <v>261</v>
      </c>
      <c r="D5" s="407" t="s">
        <v>52</v>
      </c>
      <c r="E5" s="408" t="s">
        <v>52</v>
      </c>
      <c r="F5" s="407" t="s">
        <v>52</v>
      </c>
      <c r="G5" s="408" t="s">
        <v>52</v>
      </c>
      <c r="H5" s="407" t="s">
        <v>261</v>
      </c>
      <c r="I5" s="407" t="s">
        <v>261</v>
      </c>
      <c r="J5" s="407" t="s">
        <v>261</v>
      </c>
      <c r="K5" s="407" t="s">
        <v>261</v>
      </c>
      <c r="L5" s="407" t="s">
        <v>261</v>
      </c>
      <c r="M5" s="407" t="s">
        <v>261</v>
      </c>
      <c r="N5" s="409" t="s">
        <v>261</v>
      </c>
      <c r="O5" s="410" t="s">
        <v>261</v>
      </c>
      <c r="P5" s="407" t="s">
        <v>52</v>
      </c>
      <c r="Q5" s="408" t="s">
        <v>52</v>
      </c>
      <c r="R5" s="409" t="s">
        <v>52</v>
      </c>
      <c r="S5" s="410" t="s">
        <v>52</v>
      </c>
      <c r="T5" s="406"/>
      <c r="U5" s="406"/>
    </row>
    <row r="6" spans="1:21" ht="11.25" customHeight="1">
      <c r="A6" s="411" t="s">
        <v>262</v>
      </c>
      <c r="B6" s="412">
        <f>ROUND(V48*Z61*Z48*Z63*W48*Z65,2)</f>
        <v>4.07</v>
      </c>
      <c r="C6" s="412">
        <f>ROUND(V49*Z61*Z48*Z63*W49*Z65,2)</f>
        <v>7.34</v>
      </c>
      <c r="D6" s="412">
        <f>ROUND(V50*Z61*Z48*Z63*Z65,2)</f>
        <v>6.78</v>
      </c>
      <c r="E6" s="412">
        <f>ROUND(V51*Z61*Z48*Z63*Z65,2)</f>
        <v>6.21</v>
      </c>
      <c r="F6" s="412">
        <f>ROUND(V52*Z61*Z48*Z63*Z65,2)</f>
        <v>7.34</v>
      </c>
      <c r="G6" s="412">
        <f>ROUND(V53*Z61*Z48*Z63*Z65,2)</f>
        <v>6.21</v>
      </c>
      <c r="H6" s="412">
        <f>ROUND(V54*Z61*Z48*W54*Z63*Z65,2)</f>
        <v>10.16</v>
      </c>
      <c r="I6" s="412">
        <f>ROUND(V55*Z61*Z48*W55*Z63*Z65,2)</f>
        <v>5.08</v>
      </c>
      <c r="J6" s="412">
        <f>ROUND(V56*Z61*Z48*W56*Z63*Z65,2)</f>
        <v>10.16</v>
      </c>
      <c r="K6" s="412">
        <f>ROUND(V57*Z61*Z48*W57*Z63*Z65,2)</f>
        <v>5.08</v>
      </c>
      <c r="L6" s="412">
        <f>ROUND(V58*Z61*Z48*W58*Z63*Z65,2)</f>
        <v>10.16</v>
      </c>
      <c r="M6" s="412">
        <f>ROUND(V59*Z61*Z48*W59*Z63*Z65,2)</f>
        <v>5.08</v>
      </c>
      <c r="N6" s="413">
        <f>ROUND(V60*Z61*Z48*W60*Z63*Z65,2)</f>
        <v>10.16</v>
      </c>
      <c r="O6" s="413">
        <f>ROUND(V61*Z61*Z48*W61*Z63*Z65,2)</f>
        <v>5.08</v>
      </c>
      <c r="P6" s="412">
        <f>ROUND(V62*Z61*Z48*W62*Z63*Z65,2)</f>
        <v>17.79</v>
      </c>
      <c r="Q6" s="412">
        <f>ROUND(V63*Z61*Z48*W63*Z63*Z65,2)</f>
        <v>5.93</v>
      </c>
      <c r="R6" s="413">
        <f>ROUND(V64*Z61*Z48*Z63*Z65,2)</f>
        <v>6.78</v>
      </c>
      <c r="S6" s="413">
        <f>ROUND(V65*Z61*Z48*Z63*Z65,2)</f>
        <v>6.21</v>
      </c>
      <c r="T6" s="414"/>
      <c r="U6" s="414"/>
    </row>
    <row r="7" spans="1:21" ht="12.75" customHeight="1">
      <c r="A7" s="411"/>
      <c r="B7" s="411"/>
      <c r="C7" s="411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3"/>
      <c r="O7" s="413"/>
      <c r="P7" s="412"/>
      <c r="Q7" s="412"/>
      <c r="R7" s="413"/>
      <c r="S7" s="413"/>
      <c r="T7" s="415"/>
      <c r="U7" s="415"/>
    </row>
    <row r="8" spans="1:21" ht="11.25" customHeight="1">
      <c r="A8" s="411"/>
      <c r="B8" s="411"/>
      <c r="C8" s="411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3"/>
      <c r="O8" s="413"/>
      <c r="P8" s="412"/>
      <c r="Q8" s="412"/>
      <c r="R8" s="413"/>
      <c r="S8" s="413"/>
      <c r="T8" s="415"/>
      <c r="U8" s="415"/>
    </row>
    <row r="9" spans="1:21" ht="12.75" customHeight="1">
      <c r="A9" s="411" t="s">
        <v>263</v>
      </c>
      <c r="B9" s="412">
        <f>ROUND(V48*Z61*Z48*Z63*W48*Z65,2)</f>
        <v>4.07</v>
      </c>
      <c r="C9" s="412">
        <f>ROUND(V49*Z61*Z48*Z63*W49*Z65,2)</f>
        <v>7.34</v>
      </c>
      <c r="D9" s="412">
        <f>ROUND(V50*Z61*Z48*Z63*Z65,2)</f>
        <v>6.78</v>
      </c>
      <c r="E9" s="412">
        <f>ROUND(V51*Z61*Z48*Z63*Z65,2)</f>
        <v>6.21</v>
      </c>
      <c r="F9" s="412">
        <f>ROUND(V52*Z61*Z48*Z63*Z65,2)</f>
        <v>7.34</v>
      </c>
      <c r="G9" s="412">
        <f>ROUND(V53*Z61*Z48*Z63*Z65,2)</f>
        <v>6.21</v>
      </c>
      <c r="H9" s="412">
        <f>ROUND(V54*Z61*Z48*W54*Z63*Z65,2)</f>
        <v>10.16</v>
      </c>
      <c r="I9" s="412">
        <f>ROUND(V55*Z61*Z48*W55*Z63*Z65,2)</f>
        <v>5.08</v>
      </c>
      <c r="J9" s="412">
        <f>ROUND(V56*Z61*Z48*W56*Z63*Z65,2)</f>
        <v>10.16</v>
      </c>
      <c r="K9" s="412">
        <f>ROUND(V57*Z61*Z48*W57*Z63*Z65,2)</f>
        <v>5.08</v>
      </c>
      <c r="L9" s="412">
        <f>ROUND(V58*Z61*Z48*W58*Z63*Z65,2)</f>
        <v>10.16</v>
      </c>
      <c r="M9" s="412">
        <f>ROUND(V59*Z61*Z48*W59*Z63*Z65,2)</f>
        <v>5.08</v>
      </c>
      <c r="N9" s="413">
        <f>ROUND(V60*Z61*Z48*W60*Z63*Z65,2)</f>
        <v>10.16</v>
      </c>
      <c r="O9" s="413">
        <f>ROUND(V61*Z61*Z48*W61*Z63*Z65,2)</f>
        <v>5.08</v>
      </c>
      <c r="P9" s="412">
        <f>ROUND(V62*Z61*Z48*W62*Z63*Z65,2)</f>
        <v>17.79</v>
      </c>
      <c r="Q9" s="412">
        <f>ROUND(V63*Z61*Z48*W63*Z63*Z65,2)</f>
        <v>5.93</v>
      </c>
      <c r="R9" s="413">
        <f>ROUND(V64*Z61*Z49*Z63*Z65,2)</f>
        <v>6.78</v>
      </c>
      <c r="S9" s="413">
        <f>ROUND(V65*Z61*Z48*Z63*Z65,2)</f>
        <v>6.21</v>
      </c>
      <c r="T9" s="414"/>
      <c r="U9" s="414"/>
    </row>
    <row r="10" spans="1:21" ht="12.75" customHeight="1">
      <c r="A10" s="411"/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3"/>
      <c r="O10" s="413"/>
      <c r="P10" s="412"/>
      <c r="Q10" s="412"/>
      <c r="R10" s="413"/>
      <c r="S10" s="413"/>
      <c r="T10" s="415"/>
      <c r="U10" s="415"/>
    </row>
    <row r="11" spans="1:21" ht="11.25" customHeight="1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3"/>
      <c r="O11" s="413"/>
      <c r="P11" s="412"/>
      <c r="Q11" s="412"/>
      <c r="R11" s="413"/>
      <c r="S11" s="413"/>
      <c r="T11" s="415"/>
      <c r="U11" s="415"/>
    </row>
    <row r="12" spans="1:21" ht="12.75" customHeight="1">
      <c r="A12" s="411" t="s">
        <v>264</v>
      </c>
      <c r="B12" s="412">
        <f>ROUND(V48*Z61*Z50*Z63*W66*Z65,2)</f>
        <v>16.26</v>
      </c>
      <c r="C12" s="412">
        <f>ROUND(V49*Z61*Z50*Z63*W67*Z65,2)</f>
        <v>46.98</v>
      </c>
      <c r="D12" s="412">
        <f>ROUND(V50*Z61*Z50*Z63*W66*Z65,2)</f>
        <v>21.68</v>
      </c>
      <c r="E12" s="412">
        <f>ROUND(V51*Z61*Z50*Z63*W67*Z65,2)</f>
        <v>19.87</v>
      </c>
      <c r="F12" s="412">
        <f>ROUND(V52*Z61*Z50*Z63*W66*Z65,2)</f>
        <v>23.49</v>
      </c>
      <c r="G12" s="412">
        <f>ROUND(V53*Z61*Z50*Z63*W67*Z65,2)</f>
        <v>19.87</v>
      </c>
      <c r="H12" s="412">
        <f>ROUND(V54*Z61*Z50*W68*Z63*Z65,2)</f>
        <v>30.72</v>
      </c>
      <c r="I12" s="412">
        <f>ROUND(V55*Z61*Z50*W69*Z63*Z65,2)</f>
        <v>15.36</v>
      </c>
      <c r="J12" s="412">
        <f>ROUND(V56*Z61*Z50*W68*Z63*Z65,2)</f>
        <v>30.72</v>
      </c>
      <c r="K12" s="412">
        <f>ROUND(V57*Z61*Z50*W69*Z63*Z65,2)</f>
        <v>15.36</v>
      </c>
      <c r="L12" s="412">
        <f>ROUND(V58*Z61*Z50*W68*Z63*Z65,2)</f>
        <v>30.72</v>
      </c>
      <c r="M12" s="412">
        <f>ROUND(V59*Z61*Z50*W69*Z63*Z65,2)</f>
        <v>15.36</v>
      </c>
      <c r="N12" s="413">
        <f>ROUND(V60*Z61*Z50*W68*Z63*Z65,2)</f>
        <v>30.72</v>
      </c>
      <c r="O12" s="413">
        <f>ROUND(V61*Z61*Z50*W69*Z63*Z65,2)</f>
        <v>15.36</v>
      </c>
      <c r="P12" s="412">
        <f>ROUND(V62*Z61*Z50*W68*Z63*Z65,2)</f>
        <v>53.75</v>
      </c>
      <c r="Q12" s="412">
        <f>ROUND(V63*Z61*Z50*W69*Z63*Z65,2)</f>
        <v>17.92</v>
      </c>
      <c r="R12" s="413">
        <f>ROUND(V64*Z61*Z50*Z63*W66*Z65,2)</f>
        <v>21.68</v>
      </c>
      <c r="S12" s="413">
        <f>ROUND(V65*Z61*Z50*Z63*W67*Z65,2)</f>
        <v>19.87</v>
      </c>
      <c r="T12" s="414"/>
      <c r="U12" s="414"/>
    </row>
    <row r="13" spans="1:21" ht="12.75" customHeight="1">
      <c r="A13" s="411"/>
      <c r="B13" s="411"/>
      <c r="C13" s="411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3"/>
      <c r="O13" s="413"/>
      <c r="P13" s="412"/>
      <c r="Q13" s="412"/>
      <c r="R13" s="413"/>
      <c r="S13" s="413"/>
      <c r="T13" s="415"/>
      <c r="U13" s="415"/>
    </row>
    <row r="14" spans="1:21" ht="11.25" customHeight="1">
      <c r="A14" s="411"/>
      <c r="B14" s="411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3"/>
      <c r="O14" s="413"/>
      <c r="P14" s="412"/>
      <c r="Q14" s="412"/>
      <c r="R14" s="413"/>
      <c r="S14" s="413"/>
      <c r="T14" s="415"/>
      <c r="U14" s="415"/>
    </row>
    <row r="15" spans="1:21" ht="12.75" customHeight="1">
      <c r="A15" s="416" t="s">
        <v>265</v>
      </c>
      <c r="B15" s="412">
        <f>ROUND(V48*Z61*Z51*Z63*Z65,2)</f>
        <v>20.33</v>
      </c>
      <c r="C15" s="412">
        <f>ROUND(V49*Z61*Z51*Z63*Z65,2)</f>
        <v>58.72</v>
      </c>
      <c r="D15" s="412">
        <f>ROUND(V50*Z61*Z51*Z63*Z65,2)</f>
        <v>27.1</v>
      </c>
      <c r="E15" s="412">
        <f>ROUND(V51*Z61*Z51*Z63*Z65,2)</f>
        <v>24.84</v>
      </c>
      <c r="F15" s="412">
        <f>ROUND(V52*Z61*Z51*Z63*Z65,2)</f>
        <v>29.36</v>
      </c>
      <c r="G15" s="412">
        <f>ROUND(V53*Z61*Z51*Z63*Z65,2)</f>
        <v>24.84</v>
      </c>
      <c r="H15" s="412">
        <f>ROUND(V54*Z61*Z51*W54*Z63*Z65,2)</f>
        <v>40.65</v>
      </c>
      <c r="I15" s="412">
        <f>ROUND(V55*Z61*Z51*W55*Z63*Z65,2)</f>
        <v>20.33</v>
      </c>
      <c r="J15" s="412">
        <f>ROUND(V56*Z61*Z51*W56*Z63*Z65,2)</f>
        <v>40.65</v>
      </c>
      <c r="K15" s="412">
        <f>ROUND(V57*Z61*Z51*W57*Z63*Z65,2)</f>
        <v>20.33</v>
      </c>
      <c r="L15" s="412">
        <f>ROUND(V58*Z61*Z51*W58*Z63*Z65,2)</f>
        <v>40.65</v>
      </c>
      <c r="M15" s="412">
        <f>ROUND(V59*Z61*Z51*W59*Z63*Z65,2)</f>
        <v>20.33</v>
      </c>
      <c r="N15" s="413">
        <f>ROUND(V60*Z61*Z51*W60*Z63*Z65,2)</f>
        <v>40.65</v>
      </c>
      <c r="O15" s="413">
        <f>ROUND(V61*Z61*Z51*W61*Z63*Z65,2)</f>
        <v>20.33</v>
      </c>
      <c r="P15" s="412">
        <f>ROUND(V62*Z61*Z51*W62*Z63*Z65,2)</f>
        <v>71.14</v>
      </c>
      <c r="Q15" s="412">
        <f>ROUND(V63*Z61*Z51*W63*Z63*Z65,2)</f>
        <v>23.71</v>
      </c>
      <c r="R15" s="413">
        <f>ROUND(V64*Z61*Z51*Z63*Z65,2)</f>
        <v>27.1</v>
      </c>
      <c r="S15" s="413">
        <f>ROUND(V65*Z61*Z51*Z63*Z65,2)</f>
        <v>24.84</v>
      </c>
      <c r="T15" s="414"/>
      <c r="U15" s="414"/>
    </row>
    <row r="16" spans="1:21" ht="12.75" customHeight="1">
      <c r="A16" s="416"/>
      <c r="B16" s="416"/>
      <c r="C16" s="416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3"/>
      <c r="O16" s="413"/>
      <c r="P16" s="412"/>
      <c r="Q16" s="412"/>
      <c r="R16" s="413"/>
      <c r="S16" s="413"/>
      <c r="T16" s="415"/>
      <c r="U16" s="415"/>
    </row>
    <row r="17" spans="1:21" ht="11.25" customHeight="1">
      <c r="A17" s="416"/>
      <c r="B17" s="416"/>
      <c r="C17" s="416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3"/>
      <c r="O17" s="413"/>
      <c r="P17" s="412"/>
      <c r="Q17" s="412"/>
      <c r="R17" s="413"/>
      <c r="S17" s="413"/>
      <c r="T17" s="415"/>
      <c r="U17" s="415"/>
    </row>
    <row r="18" spans="1:21" ht="16.5" customHeight="1">
      <c r="A18" s="416" t="s">
        <v>266</v>
      </c>
      <c r="B18" s="412">
        <f>ROUND(V48*Z61*Z54*Z63*Z65,2)</f>
        <v>16.94</v>
      </c>
      <c r="C18" s="412">
        <f>ROUND(V49*Z61*Z54*Z63*Z65,2)</f>
        <v>48.93</v>
      </c>
      <c r="D18" s="412">
        <f>ROUND(V50*Z61*Z54*Z63*Z65,2)</f>
        <v>22.58</v>
      </c>
      <c r="E18" s="412">
        <f>ROUND(V51*Z61*Z54*Z63*Z65,2)</f>
        <v>20.7</v>
      </c>
      <c r="F18" s="412">
        <f>ROUND(V52*Z61*Z54*Z63*Z65,2)</f>
        <v>24.47</v>
      </c>
      <c r="G18" s="412">
        <f>ROUND(V53*Z61*Z54*Z63*Z65,2)</f>
        <v>20.7</v>
      </c>
      <c r="H18" s="412">
        <f>ROUND(V54*Z61*Z54*W54*Z63*Z65,2)</f>
        <v>33.88</v>
      </c>
      <c r="I18" s="412">
        <f>ROUND(V55*Z61*Z54*W55*Z63*Z65,2)</f>
        <v>16.94</v>
      </c>
      <c r="J18" s="412">
        <f>ROUND(V56*Z61*Z54*W56*Z63*Z65,2)</f>
        <v>33.88</v>
      </c>
      <c r="K18" s="412">
        <f>ROUND(V57*Z61*Z54*W57*Z63*Z65,2)</f>
        <v>16.94</v>
      </c>
      <c r="L18" s="412">
        <f>ROUND(V58*Z61*Z54*W58*Z63*Z65,2)</f>
        <v>33.88</v>
      </c>
      <c r="M18" s="412">
        <f>ROUND(V59*Z61*Z54*W59*Z63*Z65,2)</f>
        <v>16.94</v>
      </c>
      <c r="N18" s="413">
        <f>ROUND(V60*Z61*Z54*W60*Z63*Z65,2)</f>
        <v>33.88</v>
      </c>
      <c r="O18" s="413">
        <f>ROUND(V61*Z61*Z54*W61*Z63*Z65,2)</f>
        <v>16.94</v>
      </c>
      <c r="P18" s="412">
        <f>ROUND(V62*Z61*Z54*W62*Z63*Z65,2)</f>
        <v>59.29</v>
      </c>
      <c r="Q18" s="412">
        <f>ROUND(V63*Z61*Z54*W63*Z63*Z65,2)</f>
        <v>19.76</v>
      </c>
      <c r="R18" s="413">
        <f>ROUND(V64*Z61*Z54*Z63*Z65,2)</f>
        <v>22.58</v>
      </c>
      <c r="S18" s="413">
        <f>ROUND(V65*Z61*Z54*Z63*Z65,2)</f>
        <v>20.7</v>
      </c>
      <c r="T18" s="414"/>
      <c r="U18" s="414"/>
    </row>
    <row r="19" spans="1:21" ht="12.75" customHeight="1">
      <c r="A19" s="416"/>
      <c r="B19" s="416"/>
      <c r="C19" s="416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3"/>
      <c r="O19" s="413"/>
      <c r="P19" s="412"/>
      <c r="Q19" s="412"/>
      <c r="R19" s="413"/>
      <c r="S19" s="413"/>
      <c r="T19" s="415"/>
      <c r="U19" s="415"/>
    </row>
    <row r="20" spans="1:21" ht="24" customHeight="1">
      <c r="A20" s="416"/>
      <c r="B20" s="416"/>
      <c r="C20" s="416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3"/>
      <c r="O20" s="413"/>
      <c r="P20" s="412"/>
      <c r="Q20" s="412"/>
      <c r="R20" s="413"/>
      <c r="S20" s="413"/>
      <c r="T20" s="415"/>
      <c r="U20" s="415"/>
    </row>
    <row r="21" spans="1:21" ht="12.75" customHeight="1">
      <c r="A21" s="416" t="s">
        <v>267</v>
      </c>
      <c r="B21" s="412">
        <f>ROUND(V48*Z61*Z57*Z63*Z65,2)</f>
        <v>15.24</v>
      </c>
      <c r="C21" s="412">
        <f>ROUND(V49*Z61*Z57*Z63*Z65,2)</f>
        <v>44.04</v>
      </c>
      <c r="D21" s="412">
        <f>ROUND(V50*Z61*Z57*Z63*Z65,2)</f>
        <v>20.33</v>
      </c>
      <c r="E21" s="412">
        <f>ROUND(V51*Z61*Z57*Z63*Z65,2)</f>
        <v>18.63</v>
      </c>
      <c r="F21" s="412">
        <f>ROUND(V52*Z61*Z57*Z63*Z65,2)</f>
        <v>22.02</v>
      </c>
      <c r="G21" s="412">
        <f>ROUND(V53*Z61*Z57*Z63*Z65,2)</f>
        <v>18.63</v>
      </c>
      <c r="H21" s="412">
        <f>ROUND(V54*Z61*Z57*W54*Z63*Z65,2)</f>
        <v>30.49</v>
      </c>
      <c r="I21" s="412">
        <f>ROUND(V55*Z61*Z57*W55*Z63*Z65,2)</f>
        <v>15.24</v>
      </c>
      <c r="J21" s="412">
        <f>ROUND(V56*Z61*Z57*W56*Z63*Z65,2)</f>
        <v>30.49</v>
      </c>
      <c r="K21" s="412">
        <f>ROUND(V57*Z61*Z57*W57*Z63*Z65,2)</f>
        <v>15.24</v>
      </c>
      <c r="L21" s="412">
        <f>ROUND(V58*Z61*Z57*W58*Z63*Z65,2)</f>
        <v>30.49</v>
      </c>
      <c r="M21" s="412">
        <f>ROUND(V59*Z61*Z57*W59*Z63*Z65,2)</f>
        <v>15.24</v>
      </c>
      <c r="N21" s="413">
        <f>ROUND(V60*Z61*Z57*W60*Z63*Z65,2)</f>
        <v>30.49</v>
      </c>
      <c r="O21" s="413">
        <f>ROUND(V61*Z61*Z57*W61*Z63*Z65,2)</f>
        <v>15.24</v>
      </c>
      <c r="P21" s="412">
        <f>ROUND(V62*Z61*Z57*W62*Z63*Z65,2)</f>
        <v>53.36</v>
      </c>
      <c r="Q21" s="412">
        <f>ROUND(V63*Z61*Z57*W63*Z63*Z65,2)</f>
        <v>17.79</v>
      </c>
      <c r="R21" s="413">
        <f>ROUND(V64*Z61*Z57*Z63*Z65,2)</f>
        <v>20.33</v>
      </c>
      <c r="S21" s="413">
        <f>ROUND(V65*Z61*Z57*Z63*Z65,2)</f>
        <v>18.63</v>
      </c>
      <c r="T21" s="414"/>
      <c r="U21" s="414"/>
    </row>
    <row r="22" spans="1:21" ht="12.75" customHeight="1">
      <c r="A22" s="416"/>
      <c r="B22" s="416"/>
      <c r="C22" s="416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3"/>
      <c r="O22" s="413"/>
      <c r="P22" s="412"/>
      <c r="Q22" s="412"/>
      <c r="R22" s="413"/>
      <c r="S22" s="413"/>
      <c r="T22" s="415"/>
      <c r="U22" s="415"/>
    </row>
    <row r="23" spans="1:21" ht="11.25" customHeight="1">
      <c r="A23" s="416"/>
      <c r="B23" s="416"/>
      <c r="C23" s="416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3"/>
      <c r="O23" s="413"/>
      <c r="P23" s="412"/>
      <c r="Q23" s="412"/>
      <c r="R23" s="413"/>
      <c r="S23" s="413"/>
      <c r="T23" s="415"/>
      <c r="U23" s="415"/>
    </row>
    <row r="24" spans="1:256" ht="15.75" customHeight="1">
      <c r="A24" s="394" t="s">
        <v>268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417" t="s">
        <v>269</v>
      </c>
      <c r="B25" s="413">
        <f>B21*1</f>
        <v>15.24</v>
      </c>
      <c r="C25" s="413">
        <f>C21*1</f>
        <v>44.04</v>
      </c>
      <c r="D25" s="413">
        <f>D21*1</f>
        <v>20.33</v>
      </c>
      <c r="E25" s="413">
        <f>E21*1</f>
        <v>18.63</v>
      </c>
      <c r="F25" s="413">
        <f>F21*1</f>
        <v>22.02</v>
      </c>
      <c r="G25" s="413">
        <f>G21*1</f>
        <v>18.63</v>
      </c>
      <c r="H25" s="413">
        <f>H21*1</f>
        <v>30.49</v>
      </c>
      <c r="I25" s="413">
        <f>I21*1</f>
        <v>15.24</v>
      </c>
      <c r="J25" s="413">
        <f>J21*1</f>
        <v>30.49</v>
      </c>
      <c r="K25" s="413">
        <f>K21*1</f>
        <v>15.24</v>
      </c>
      <c r="L25" s="413">
        <f>L21*1</f>
        <v>30.49</v>
      </c>
      <c r="M25" s="413">
        <f>M21*1</f>
        <v>15.24</v>
      </c>
      <c r="N25" s="413">
        <f>N9*1</f>
        <v>10.16</v>
      </c>
      <c r="O25" s="413">
        <f>O9*1</f>
        <v>5.08</v>
      </c>
      <c r="P25" s="413">
        <f>P21*1</f>
        <v>53.36</v>
      </c>
      <c r="Q25" s="413">
        <f>Q21*1</f>
        <v>17.79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417"/>
      <c r="B26" s="417"/>
      <c r="C26" s="417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17"/>
      <c r="B27" s="417"/>
      <c r="C27" s="417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8.5" customHeight="1">
      <c r="A28"/>
      <c r="B28" s="418" t="s">
        <v>250</v>
      </c>
      <c r="C28"/>
      <c r="D28" s="418" t="s">
        <v>251</v>
      </c>
      <c r="E28"/>
      <c r="F28" s="418" t="s">
        <v>252</v>
      </c>
      <c r="G28"/>
      <c r="H28" t="s">
        <v>253</v>
      </c>
      <c r="I28"/>
      <c r="J28" s="418" t="s">
        <v>254</v>
      </c>
      <c r="K28"/>
      <c r="L28" s="418" t="s">
        <v>255</v>
      </c>
      <c r="M28"/>
      <c r="N28" t="s">
        <v>256</v>
      </c>
      <c r="O28"/>
      <c r="P28" t="s">
        <v>257</v>
      </c>
      <c r="Q28"/>
      <c r="R28" s="418" t="s">
        <v>258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 t="s">
        <v>259</v>
      </c>
      <c r="C29" t="s">
        <v>260</v>
      </c>
      <c r="D29" t="s">
        <v>259</v>
      </c>
      <c r="E29" t="s">
        <v>260</v>
      </c>
      <c r="F29" t="s">
        <v>259</v>
      </c>
      <c r="G29" t="s">
        <v>260</v>
      </c>
      <c r="H29" t="s">
        <v>259</v>
      </c>
      <c r="I29" t="s">
        <v>260</v>
      </c>
      <c r="J29" t="s">
        <v>259</v>
      </c>
      <c r="K29" t="s">
        <v>260</v>
      </c>
      <c r="L29" t="s">
        <v>259</v>
      </c>
      <c r="M29" t="s">
        <v>260</v>
      </c>
      <c r="N29" t="s">
        <v>259</v>
      </c>
      <c r="O29" t="s">
        <v>260</v>
      </c>
      <c r="P29" t="s">
        <v>259</v>
      </c>
      <c r="Q29" t="s">
        <v>260</v>
      </c>
      <c r="R29" t="s">
        <v>259</v>
      </c>
      <c r="S29" t="s">
        <v>260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 t="s">
        <v>261</v>
      </c>
      <c r="C30" t="s">
        <v>261</v>
      </c>
      <c r="D30" t="s">
        <v>52</v>
      </c>
      <c r="E30" t="s">
        <v>52</v>
      </c>
      <c r="F30" t="s">
        <v>52</v>
      </c>
      <c r="G30" t="s">
        <v>52</v>
      </c>
      <c r="H30" t="s">
        <v>261</v>
      </c>
      <c r="I30" t="s">
        <v>261</v>
      </c>
      <c r="J30" t="s">
        <v>261</v>
      </c>
      <c r="K30" t="s">
        <v>261</v>
      </c>
      <c r="L30" t="s">
        <v>261</v>
      </c>
      <c r="M30" t="s">
        <v>261</v>
      </c>
      <c r="N30" t="s">
        <v>261</v>
      </c>
      <c r="O30" t="s">
        <v>261</v>
      </c>
      <c r="P30" t="s">
        <v>52</v>
      </c>
      <c r="Q30" t="s">
        <v>52</v>
      </c>
      <c r="R30" t="s">
        <v>52</v>
      </c>
      <c r="S30" t="s">
        <v>52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418" t="s">
        <v>85</v>
      </c>
      <c r="B31" s="419">
        <f>IF(AND('F.1-URB'!$A$7=A31,'F.1-URB'!$I$26="X"),$B$6," ")</f>
        <v>0</v>
      </c>
      <c r="C31" s="419">
        <f>IF(AND('F.1-URB'!$A$7=A31,'F.1-URB'!$I$26="X"),$C$6," ")</f>
        <v>0</v>
      </c>
      <c r="D31">
        <f>IF(AND('F.1-URB'!$A$7=A31,'F.1-URB'!$I$27="X"),$D$6," ")</f>
        <v>0</v>
      </c>
      <c r="E31">
        <f>IF(AND('F.1-URB'!$A$7=A31,'F.1-URB'!$I$27="X"),$E$6," ")</f>
        <v>0</v>
      </c>
      <c r="F31">
        <f>IF(AND('F.1-URB'!$A$7=A31,'F.1-URB'!$I$28="X"),$F$6," ")</f>
        <v>0</v>
      </c>
      <c r="G31">
        <f>IF(AND('F.1-URB'!$A$7=A31,'F.1-URB'!$I$28="X"),$G$6," ")</f>
        <v>0</v>
      </c>
      <c r="H31">
        <f>IF(AND('F.1-URB'!$A$7=A31,'F.1-URB'!$I$29="X"),$H$6," ")</f>
        <v>0</v>
      </c>
      <c r="I31">
        <f>IF(AND('F.1-URB'!$A$7=A31,'F.1-URB'!$I$29="X"),$I$6," ")</f>
        <v>0</v>
      </c>
      <c r="J31">
        <f>IF(AND('F.1-URB'!$A$7=A31,'F.1-URB'!$I$30="X"),$J$6," ")</f>
        <v>0</v>
      </c>
      <c r="K31">
        <f>IF(AND('F.1-URB'!$A$7=A31,'F.1-URB'!$I$30="X"),$K$6," ")</f>
        <v>0</v>
      </c>
      <c r="L31">
        <f>IF(AND('F.1-URB'!$A$7=A31,'F.1-URB'!$I$31="X"),$L$6," ")</f>
        <v>0</v>
      </c>
      <c r="M31">
        <f>IF(AND('F.1-URB'!$A$7=A31,'F.1-URB'!$I$31="X"),$M$6," ")</f>
        <v>0</v>
      </c>
      <c r="N31">
        <f>IF(AND('F.1-URB'!$A$7=A31,'F.1-URB'!$I$32="X"),$N$6," ")</f>
        <v>0</v>
      </c>
      <c r="O31">
        <f>IF(AND('F.1-URB'!$A$7=A31,'F.1-URB'!$I$32="X"),$O$6," ")</f>
        <v>0</v>
      </c>
      <c r="P31">
        <f>IF(AND('F.1-URB'!$A$7=A31,'F.1-URB'!$I$33="X"),$P$6," ")</f>
        <v>0</v>
      </c>
      <c r="Q31">
        <f>IF(AND('F.1-URB'!$A$7=A31,'F.1-URB'!$I$33="X"),$Q$6," ")</f>
        <v>0</v>
      </c>
      <c r="R31">
        <f>IF(AND('F.1-URB'!$A$7=A31,'F.1-URB'!$I$34="X"),$R$6," ")</f>
        <v>0</v>
      </c>
      <c r="S31">
        <f>IF(AND('F.1-URB'!$A$7=A31,'F.1-URB'!$I$34="X"),$S$6," ")</f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418" t="s">
        <v>86</v>
      </c>
      <c r="B32">
        <f>IF(AND('F.1-URB'!$A$7=A32,'F.1-URB'!$I$26="X"),$B$9," ")</f>
        <v>0</v>
      </c>
      <c r="C32">
        <f>IF(AND('F.1-URB'!$A$7=A32,'F.1-URB'!$I$26="X"),$C$9," ")</f>
        <v>0</v>
      </c>
      <c r="D32">
        <f>IF(AND('F.1-URB'!$A$7=A32,'F.1-URB'!$I$27="X"),$D$9," ")</f>
        <v>0</v>
      </c>
      <c r="E32">
        <f>IF(AND('F.1-URB'!$A$7=A32,'F.1-URB'!$I$27="X"),$E$9," ")</f>
        <v>0</v>
      </c>
      <c r="F32">
        <f>IF(AND('F.1-URB'!$A$7=A32,'F.1-URB'!$I$28="X"),$F$9," ")</f>
        <v>0</v>
      </c>
      <c r="G32">
        <f>IF(AND('F.1-URB'!$A$7=A32,'F.1-URB'!$I$28="X"),$G$9," ")</f>
        <v>0</v>
      </c>
      <c r="H32">
        <f>IF(AND('F.1-URB'!$A$7=A32,'F.1-URB'!$I$29="X"),$H$9," ")</f>
        <v>0</v>
      </c>
      <c r="I32">
        <f>IF(AND('F.1-URB'!$A$7=A32,'F.1-URB'!$I$29="X"),$I$9," ")</f>
        <v>0</v>
      </c>
      <c r="J32">
        <f>IF(AND('F.1-URB'!$A$7=A32,'F.1-URB'!$I$30="X"),$J$9," ")</f>
        <v>0</v>
      </c>
      <c r="K32">
        <f>IF(AND('F.1-URB'!$A$7=A32,'F.1-URB'!$I$30="X"),$K$9," ")</f>
        <v>0</v>
      </c>
      <c r="L32">
        <f>IF(AND('F.1-URB'!$A$7=A32,'F.1-URB'!$I$31="X"),$L$9," ")</f>
        <v>0</v>
      </c>
      <c r="M32">
        <f>IF(AND('F.1-URB'!$A$7=A32,'F.1-URB'!$I$31="X"),$M$9," ")</f>
        <v>0</v>
      </c>
      <c r="N32">
        <f>IF(AND('F.1-URB'!$A$7=A32,'F.1-URB'!$I$32="X"),$N$9," ")</f>
        <v>0</v>
      </c>
      <c r="O32">
        <f>IF(AND('F.1-URB'!$A$7=A32,'F.1-URB'!$I$32="X"),$O$9," ")</f>
        <v>0</v>
      </c>
      <c r="P32">
        <f>IF(AND('F.1-URB'!$A$7=A32,'F.1-URB'!$I$33="X"),$P$9," ")</f>
        <v>0</v>
      </c>
      <c r="Q32">
        <f>IF(AND('F.1-URB'!$A$7=A32,'F.1-URB'!$I$33="X"),$Q$9," ")</f>
        <v>0</v>
      </c>
      <c r="R32">
        <f>IF(AND('F.1-URB'!$A$7=A32,'F.1-URB'!$I$34="X"),$R$9," ")</f>
        <v>0</v>
      </c>
      <c r="S32">
        <f>IF(AND('F.1-URB'!$A$7=A32,'F.1-URB'!$I$34="X"),$S$9," ")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418" t="s">
        <v>87</v>
      </c>
      <c r="B33">
        <f>IF(AND('F.1-URB'!$A$7=A33,'F.1-URB'!$I$26="X"),$B$12," ")</f>
        <v>0</v>
      </c>
      <c r="C33">
        <f>IF(AND('F.1-URB'!$A$7=A33,'F.1-URB'!$I$26="X"),$C$12," ")</f>
        <v>0</v>
      </c>
      <c r="D33">
        <f>IF(AND('F.1-URB'!$A$7=A33,'F.1-URB'!$I$27="X"),$D$12," ")</f>
        <v>0</v>
      </c>
      <c r="E33">
        <f>IF(AND('F.1-URB'!$A$7=A33,'F.1-URB'!$I$27="X"),$E$12," ")</f>
        <v>0</v>
      </c>
      <c r="F33">
        <f>IF(AND('F.1-URB'!$A$7=A33,'F.1-URB'!$I$28="X"),$F$12," ")</f>
        <v>0</v>
      </c>
      <c r="G33">
        <f>IF(AND('F.1-URB'!$A$7=A33,'F.1-URB'!$I$28="X"),$G$12," ")</f>
        <v>0</v>
      </c>
      <c r="H33">
        <f>IF(AND('F.1-URB'!$A$7=A33,'F.1-URB'!$I$29="X"),$H$12," ")</f>
        <v>0</v>
      </c>
      <c r="I33">
        <f>IF(AND('F.1-URB'!$A$7=A33,'F.1-URB'!$I$29="X"),$I$12," ")</f>
        <v>0</v>
      </c>
      <c r="J33">
        <f>IF(AND('F.1-URB'!$A$7=A33,'F.1-URB'!$I$30="X"),$J$12," ")</f>
        <v>0</v>
      </c>
      <c r="K33">
        <f>IF(AND('F.1-URB'!$A$7=A33,'F.1-URB'!$I$30="X"),$K$12," ")</f>
        <v>0</v>
      </c>
      <c r="L33">
        <f>IF(AND('F.1-URB'!$A$7=A33,'F.1-URB'!$I$31="X"),$L$12," ")</f>
        <v>0</v>
      </c>
      <c r="M33">
        <f>IF(AND('F.1-URB'!$A$7=A33,'F.1-URB'!$I$31="X"),$M$12," ")</f>
        <v>0</v>
      </c>
      <c r="N33">
        <f>IF(AND('F.1-URB'!$A$7=A33,'F.1-URB'!$I$32="X"),$N$12," ")</f>
        <v>0</v>
      </c>
      <c r="O33">
        <f>IF(AND('F.1-URB'!$A$7=A33,'F.1-URB'!$I$32="X"),$O$12," ")</f>
        <v>0</v>
      </c>
      <c r="P33">
        <f>IF(AND('F.1-URB'!$A$7=A33,'F.1-URB'!$I$33="X"),$P$12," ")</f>
        <v>0</v>
      </c>
      <c r="Q33">
        <f>IF(AND('F.1-URB'!$A$7=A33,'F.1-URB'!$I$33="X"),$Q$12," ")</f>
        <v>0</v>
      </c>
      <c r="R33">
        <f>IF(AND('F.1-URB'!$A$7=A33,'F.1-URB'!$I$34="X"),$R$12," ")</f>
        <v>0</v>
      </c>
      <c r="S33">
        <f>IF(AND('F.1-URB'!$A$7=A33,'F.1-URB'!$I$34="X"),$S$12," ")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1" customHeight="1">
      <c r="A34" s="418" t="s">
        <v>88</v>
      </c>
      <c r="B34">
        <f>IF(AND('F.1-URB'!$A$7=A34,'F.1-URB'!$I$26="X"),$B$15," ")</f>
        <v>0</v>
      </c>
      <c r="C34">
        <f>IF(AND('F.1-URB'!$A$7=A34,'F.1-URB'!$I$26="X"),$C$15," ")</f>
        <v>0</v>
      </c>
      <c r="D34">
        <f>IF(AND('F.1-URB'!$A$7=A34,'F.1-URB'!$I$27="X"),$D$15," ")</f>
        <v>0</v>
      </c>
      <c r="E34">
        <f>IF(AND('F.1-URB'!$A$7=A34,'F.1-URB'!$I$27="X"),$E$15," ")</f>
        <v>0</v>
      </c>
      <c r="F34">
        <f>IF(AND('F.1-URB'!$A$7=A34,'F.1-URB'!$I$28="X"),$F$15," ")</f>
        <v>0</v>
      </c>
      <c r="G34">
        <f>IF(AND('F.1-URB'!$A$7=A34,'F.1-URB'!$I$28="X"),$G$15," ")</f>
        <v>0</v>
      </c>
      <c r="H34">
        <f>IF(AND('F.1-URB'!$A$7=A34,'F.1-URB'!$I$29="X"),$H$15," ")</f>
        <v>0</v>
      </c>
      <c r="I34">
        <f>IF(AND('F.1-URB'!$A$7=A34,'F.1-URB'!$I$29="X"),$I$15," ")</f>
        <v>0</v>
      </c>
      <c r="J34">
        <f>IF(AND('F.1-URB'!$A$7=A34,'F.1-URB'!$I$30="X"),$J$15," ")</f>
        <v>0</v>
      </c>
      <c r="K34">
        <f>IF(AND('F.1-URB'!$A$7=A34,'F.1-URB'!$I$30="X"),$K$15," ")</f>
        <v>0</v>
      </c>
      <c r="L34">
        <f>IF(AND('F.1-URB'!$A$7=A34,'F.1-URB'!$I$31="X"),$L$15," ")</f>
        <v>0</v>
      </c>
      <c r="M34">
        <f>IF(AND('F.1-URB'!$A$7=A34,'F.1-URB'!$I$31="X"),$M$15," ")</f>
        <v>0</v>
      </c>
      <c r="N34">
        <f>IF(AND('F.1-URB'!$A$7=A34,'F.1-URB'!$I$32="X"),$N$15," ")</f>
        <v>0</v>
      </c>
      <c r="O34">
        <f>IF(AND('F.1-URB'!$A$7=A34,'F.1-URB'!$I$32="X"),$O$15," ")</f>
        <v>0</v>
      </c>
      <c r="P34">
        <f>IF(AND('F.1-URB'!$A$7=A34,'F.1-URB'!$I$33="X"),$P$15," ")</f>
        <v>0</v>
      </c>
      <c r="Q34">
        <f>IF(AND('F.1-URB'!$A$7=A34,'F.1-URB'!$I$33="X"),$Q$15," ")</f>
        <v>0</v>
      </c>
      <c r="R34">
        <f>IF(AND('F.1-URB'!$A$7=A34,'F.1-URB'!$I$34="X"),$R$15," ")</f>
        <v>0</v>
      </c>
      <c r="S34">
        <f>IF(AND('F.1-URB'!$A$7=A34,'F.1-URB'!$I$34="X"),$S$15," ")</f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3.75" customHeight="1">
      <c r="A35" s="418" t="s">
        <v>89</v>
      </c>
      <c r="B35">
        <f>IF(AND('F.1-URB'!$A$7=A35,'F.1-URB'!$I$26="X"),$B$18," ")</f>
        <v>0</v>
      </c>
      <c r="C35">
        <f>IF(AND('F.1-URB'!$A$7=A35,'F.1-URB'!$I$26="X"),$C$18," ")</f>
        <v>0</v>
      </c>
      <c r="D35">
        <f>IF(AND('F.1-URB'!$A$7=A35,'F.1-URB'!$I$27="X"),$D$18," ")</f>
        <v>0</v>
      </c>
      <c r="E35">
        <f>IF(AND('F.1-URB'!$A$7=A35,'F.1-URB'!$I$27="X"),$E$18," ")</f>
        <v>0</v>
      </c>
      <c r="F35">
        <f>IF(AND('F.1-URB'!$A$7=A35,'F.1-URB'!$I$28="X"),$F$18," ")</f>
        <v>0</v>
      </c>
      <c r="G35">
        <f>IF(AND('F.1-URB'!$A$7=A35,'F.1-URB'!$I$28="X"),$G$18," ")</f>
        <v>0</v>
      </c>
      <c r="H35">
        <f>IF(AND('F.1-URB'!$A$7=A35,'F.1-URB'!$I$29="X"),$H$18," ")</f>
        <v>0</v>
      </c>
      <c r="I35">
        <f>IF(AND('F.1-URB'!$A$7=A35,'F.1-URB'!$I$29="X"),$I$18," ")</f>
        <v>0</v>
      </c>
      <c r="J35">
        <f>IF(AND('F.1-URB'!$A$7=A35,'F.1-URB'!$I$30="X"),$J$18," ")</f>
        <v>0</v>
      </c>
      <c r="K35">
        <f>IF(AND('F.1-URB'!$A$7=A35,'F.1-URB'!$I$30="X"),$K$18," ")</f>
        <v>0</v>
      </c>
      <c r="L35">
        <f>IF(AND('F.1-URB'!$A$7=A35,'F.1-URB'!$I$31="X"),$L$18," ")</f>
        <v>0</v>
      </c>
      <c r="M35">
        <f>IF(AND('F.1-URB'!$A$7=A35,'F.1-URB'!$I$31="X"),$M$18," ")</f>
        <v>0</v>
      </c>
      <c r="N35">
        <f>IF(AND('F.1-URB'!$A$7=A35,'F.1-URB'!$I$32="X"),$N$18," ")</f>
        <v>0</v>
      </c>
      <c r="O35">
        <f>IF(AND('F.1-URB'!$A$7=A35,'F.1-URB'!$I$32="X"),$O$18," ")</f>
        <v>0</v>
      </c>
      <c r="P35">
        <f>IF(AND('F.1-URB'!$A$7=A35,'F.1-URB'!$I$33="X"),$P$18," ")</f>
        <v>0</v>
      </c>
      <c r="Q35">
        <f>IF(AND('F.1-URB'!$A$7=A35,'F.1-URB'!$I$33="X"),$Q$18," ")</f>
        <v>0</v>
      </c>
      <c r="R35">
        <f>IF(AND('F.1-URB'!$A$7=A35,'F.1-URB'!$I$34="X"),$R$18," ")</f>
        <v>0</v>
      </c>
      <c r="S35">
        <f>IF(AND('F.1-URB'!$A$7=A35,'F.1-URB'!$I$34="X"),$S$18," ")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A36" s="418" t="s">
        <v>90</v>
      </c>
      <c r="B36">
        <f>IF(AND('F.1-URB'!$A$7=A36,'F.1-URB'!$I$26="X"),$B$21," ")</f>
        <v>0</v>
      </c>
      <c r="C36">
        <f>IF(AND('F.1-URB'!$A$7=A36,'F.1-URB'!$I$26="X"),$C$21," ")</f>
        <v>0</v>
      </c>
      <c r="D36">
        <f>IF(AND('F.1-URB'!$A$7=A36,'F.1-URB'!$I$27="X"),$D$21," ")</f>
        <v>0</v>
      </c>
      <c r="E36">
        <f>IF(AND('F.1-URB'!$A$7=A36,'F.1-URB'!$I$27="X"),$E$21," ")</f>
        <v>0</v>
      </c>
      <c r="F36">
        <f>IF(AND('F.1-URB'!$A$7=A36,'F.1-URB'!$I$28="X"),$F$21," ")</f>
        <v>0</v>
      </c>
      <c r="G36">
        <f>IF(AND('F.1-URB'!$A$7=A36,'F.1-URB'!$I$28="X"),$G$21," ")</f>
        <v>0</v>
      </c>
      <c r="H36">
        <f>IF(AND('F.1-URB'!$A$7=A36,'F.1-URB'!$I$29="X"),$H$21," ")</f>
        <v>0</v>
      </c>
      <c r="I36">
        <f>IF(AND('F.1-URB'!$A$7=A36,'F.1-URB'!$I$29="X"),$I$21," ")</f>
        <v>0</v>
      </c>
      <c r="J36">
        <f>IF(AND('F.1-URB'!$A$7=A36,'F.1-URB'!$I$30="X"),$J$21," ")</f>
        <v>0</v>
      </c>
      <c r="K36">
        <f>IF(AND('F.1-URB'!$A$7=A36,'F.1-URB'!$I$30="X"),$K$21," ")</f>
        <v>0</v>
      </c>
      <c r="L36">
        <f>IF(AND('F.1-URB'!$A$7=A36,'F.1-URB'!$I$31="X"),$L$21," ")</f>
        <v>0</v>
      </c>
      <c r="M36">
        <f>IF(AND('F.1-URB'!$A$7=A36,'F.1-URB'!$I$31="X"),$M$21," ")</f>
        <v>0</v>
      </c>
      <c r="N36">
        <f>IF(AND('F.1-URB'!$A$7=A36,'F.1-URB'!$I$32="X"),$N$21," ")</f>
        <v>0</v>
      </c>
      <c r="O36">
        <f>IF(AND('F.1-URB'!$A$7=A36,'F.1-URB'!$I$32="X"),$O$21," ")</f>
        <v>0</v>
      </c>
      <c r="P36">
        <f>IF(AND('F.1-URB'!$A$7=A36,'F.1-URB'!$I$33="X"),$P$21," ")</f>
        <v>0</v>
      </c>
      <c r="Q36">
        <f>IF(AND('F.1-URB'!$A$7=A36,'F.1-URB'!$I$33="X"),$Q$21," ")</f>
        <v>0</v>
      </c>
      <c r="R36">
        <f>IF(AND('F.1-URB'!$A$7=A36,'F.1-URB'!$I$34="X"),$R$21," ")</f>
        <v>0</v>
      </c>
      <c r="S36">
        <f>IF(AND('F.1-URB'!$A$7=A36,'F.1-URB'!$I$34="X"),$S$21," ")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4" customHeight="1">
      <c r="A37" s="420" t="s">
        <v>91</v>
      </c>
      <c r="B37">
        <f>IF(AND('F.1-URB'!$A$7=A37,'F.1-URB'!$I$26="X"),$B$25," ")</f>
        <v>0</v>
      </c>
      <c r="C37">
        <f>IF(AND('F.1-URB'!$A$7=A37,'F.1-URB'!$I$26="X"),$C$25," ")</f>
        <v>0</v>
      </c>
      <c r="D37">
        <f>IF(AND('F.1-URB'!$A$7=A37,'F.1-URB'!$I$27="X"),$D$25," ")</f>
        <v>0</v>
      </c>
      <c r="E37">
        <f>IF(AND('F.1-URB'!$A$7=A37,'F.1-URB'!$I$27="X"),$E$25," ")</f>
        <v>0</v>
      </c>
      <c r="F37">
        <f>IF(AND('F.1-URB'!$A$7=A37,'F.1-URB'!$I$28="X"),$F$25," ")</f>
        <v>0</v>
      </c>
      <c r="G37">
        <f>IF(AND('F.1-URB'!$A$7=A37,'F.1-URB'!$I$28="X"),$G$25," ")</f>
        <v>0</v>
      </c>
      <c r="H37">
        <f>IF(AND('F.1-URB'!$A$7=A37,'F.1-URB'!$I$29="X"),$H$25," ")</f>
        <v>0</v>
      </c>
      <c r="I37">
        <f>IF(AND('F.1-URB'!$A$7=A37,'F.1-URB'!$I$29="X"),$I$25," ")</f>
        <v>0</v>
      </c>
      <c r="J37">
        <f>IF(AND('F.1-URB'!$A$7=A37,'F.1-URB'!$I$30="X"),$J$25," ")</f>
        <v>0</v>
      </c>
      <c r="K37">
        <f>IF(AND('F.1-URB'!$A$7=A37,'F.1-URB'!$I$30="X"),$K$25," ")</f>
        <v>0</v>
      </c>
      <c r="L37">
        <f>IF(AND('F.1-URB'!$A$7=A37,'F.1-URB'!$I$31="X"),$L$25," ")</f>
        <v>0</v>
      </c>
      <c r="M37">
        <f>IF(AND('F.1-URB'!$A$7=A37,'F.1-URB'!$I$31="X"),$M$25," ")</f>
        <v>0</v>
      </c>
      <c r="N37">
        <f>IF(AND('F.1-URB'!$A$7=A37,'F.1-URB'!$I$32="X"),$N$25," ")</f>
        <v>0</v>
      </c>
      <c r="O37">
        <f>IF(AND('F.1-URB'!$A$7=A37,'F.1-URB'!$I$32="X"),$O$25," ")</f>
        <v>0</v>
      </c>
      <c r="P37">
        <f>IF(AND('F.1-URB'!$A$7=A37,'F.1-URB'!$I$33="X"),$P$25," ")</f>
        <v>0</v>
      </c>
      <c r="Q37">
        <f>IF(AND('F.1-URB'!$A$7=A37,'F.1-URB'!$I$33="X"),$Q$25," ")</f>
        <v>0</v>
      </c>
      <c r="R37">
        <f>IF(AND('F.1-URB'!$A$7=A37,'F.1-URB'!$I$34="X"),$R$25," ")</f>
        <v>0</v>
      </c>
      <c r="S37">
        <f>IF(AND('F.1-URB'!$A$7=A37,'F.1-URB'!$I$34="X"),$S$25," ")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 s="419">
        <f>SUM(B31:B37)</f>
        <v>0</v>
      </c>
      <c r="C38" s="419">
        <f>SUM(C31:C37)</f>
        <v>0</v>
      </c>
      <c r="D38">
        <f>SUM(D31:D37)</f>
        <v>0</v>
      </c>
      <c r="E38">
        <f>SUM(E31:E37)</f>
        <v>0</v>
      </c>
      <c r="F38">
        <f>SUM(F31:F37)</f>
        <v>0</v>
      </c>
      <c r="G38">
        <f>SUM(G31:G37)</f>
        <v>0</v>
      </c>
      <c r="H38">
        <f>SUM(H31:H37)</f>
        <v>0</v>
      </c>
      <c r="I38">
        <f>SUM(I31:I37)</f>
        <v>0</v>
      </c>
      <c r="J38">
        <f>SUM(J31:J37)</f>
        <v>0</v>
      </c>
      <c r="K38">
        <f>SUM(K31:K37)</f>
        <v>0</v>
      </c>
      <c r="L38">
        <f>SUM(L31:L37)</f>
        <v>0</v>
      </c>
      <c r="M38">
        <f>SUM(M31:M37)</f>
        <v>0</v>
      </c>
      <c r="N38">
        <f>SUM(N31:N37)</f>
        <v>0</v>
      </c>
      <c r="O38">
        <f>SUM(O31:O37)</f>
        <v>0</v>
      </c>
      <c r="P38">
        <f>SUM(P31:P37)</f>
        <v>0</v>
      </c>
      <c r="Q38">
        <f>SUM(Q31:Q37)</f>
        <v>0</v>
      </c>
      <c r="R38">
        <f>SUM(R31:R37)</f>
        <v>0</v>
      </c>
      <c r="S38">
        <f>SUM(S31:S37)</f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t="s">
        <v>270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7" s="423" customFormat="1" ht="18" customHeight="1">
      <c r="A45" s="421"/>
      <c r="B45" s="421"/>
      <c r="C45" s="421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</row>
    <row r="46" spans="1:17" s="423" customFormat="1" ht="18" customHeight="1">
      <c r="A46" s="421"/>
      <c r="B46" s="421"/>
      <c r="C46" s="421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</row>
    <row r="47" spans="1:26" s="430" customFormat="1" ht="36" customHeight="1">
      <c r="A47" s="424" t="s">
        <v>271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425"/>
      <c r="P47" s="425"/>
      <c r="Q47" s="425"/>
      <c r="R47" s="425"/>
      <c r="S47" s="425"/>
      <c r="T47" s="426" t="s">
        <v>272</v>
      </c>
      <c r="U47" s="427" t="s">
        <v>273</v>
      </c>
      <c r="V47" s="428" t="s">
        <v>274</v>
      </c>
      <c r="W47" s="429" t="s">
        <v>275</v>
      </c>
      <c r="Y47" s="431" t="s">
        <v>276</v>
      </c>
      <c r="Z47" s="432" t="s">
        <v>277</v>
      </c>
    </row>
    <row r="48" spans="1:26" s="430" customFormat="1" ht="19.5" customHeight="1">
      <c r="A48" s="393" t="s">
        <v>278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425"/>
      <c r="P48" s="406"/>
      <c r="Q48" s="406"/>
      <c r="R48" s="406"/>
      <c r="S48" s="406"/>
      <c r="T48" s="433" t="s">
        <v>279</v>
      </c>
      <c r="U48" s="406" t="s">
        <v>280</v>
      </c>
      <c r="V48" s="434">
        <v>9</v>
      </c>
      <c r="W48" s="435">
        <v>0.8</v>
      </c>
      <c r="Y48" s="436" t="s">
        <v>281</v>
      </c>
      <c r="Z48" s="435">
        <v>0.3</v>
      </c>
    </row>
    <row r="49" spans="1:26" s="430" customFormat="1" ht="11.25" customHeight="1">
      <c r="A49" s="437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33"/>
      <c r="U49" s="406" t="s">
        <v>282</v>
      </c>
      <c r="V49" s="434">
        <v>26</v>
      </c>
      <c r="W49" s="435">
        <v>0.5</v>
      </c>
      <c r="Y49" s="436" t="s">
        <v>283</v>
      </c>
      <c r="Z49" s="435">
        <v>0.3</v>
      </c>
    </row>
    <row r="50" spans="1:26" s="430" customFormat="1" ht="11.25" customHeight="1">
      <c r="A50" s="438"/>
      <c r="B50" s="439"/>
      <c r="C50" s="439"/>
      <c r="D50" s="439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40" t="s">
        <v>284</v>
      </c>
      <c r="U50" s="406" t="s">
        <v>280</v>
      </c>
      <c r="V50" s="434">
        <v>12</v>
      </c>
      <c r="W50" s="435" t="s">
        <v>285</v>
      </c>
      <c r="Y50" s="436" t="s">
        <v>286</v>
      </c>
      <c r="Z50" s="435">
        <v>0.8</v>
      </c>
    </row>
    <row r="51" spans="1:26" s="430" customFormat="1" ht="16.5" customHeight="1">
      <c r="A51" s="438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40"/>
      <c r="U51" s="406" t="s">
        <v>282</v>
      </c>
      <c r="V51" s="434">
        <v>11</v>
      </c>
      <c r="W51" s="435" t="s">
        <v>285</v>
      </c>
      <c r="Y51" s="441" t="s">
        <v>265</v>
      </c>
      <c r="Z51" s="435">
        <v>1.2</v>
      </c>
    </row>
    <row r="52" spans="1:26" s="430" customFormat="1" ht="11.25" customHeight="1">
      <c r="A52" s="442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3" t="s">
        <v>287</v>
      </c>
      <c r="U52" s="406" t="s">
        <v>280</v>
      </c>
      <c r="V52" s="434">
        <v>13</v>
      </c>
      <c r="W52" s="435" t="s">
        <v>285</v>
      </c>
      <c r="Y52" s="441"/>
      <c r="Z52" s="435"/>
    </row>
    <row r="53" spans="1:26" s="430" customFormat="1" ht="11.25" customHeight="1">
      <c r="A53" s="442"/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06"/>
      <c r="P53" s="443"/>
      <c r="Q53" s="443"/>
      <c r="R53" s="443"/>
      <c r="S53" s="443"/>
      <c r="T53" s="433"/>
      <c r="U53" s="406" t="s">
        <v>282</v>
      </c>
      <c r="V53" s="434">
        <v>11</v>
      </c>
      <c r="W53" s="435" t="s">
        <v>285</v>
      </c>
      <c r="Y53" s="441"/>
      <c r="Z53" s="435"/>
    </row>
    <row r="54" spans="1:26" s="430" customFormat="1" ht="12.75" customHeight="1">
      <c r="A54" s="444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6" t="s">
        <v>288</v>
      </c>
      <c r="U54" s="406" t="s">
        <v>280</v>
      </c>
      <c r="V54" s="434">
        <v>12</v>
      </c>
      <c r="W54" s="435">
        <v>1.5</v>
      </c>
      <c r="Y54" s="441" t="s">
        <v>289</v>
      </c>
      <c r="Z54" s="435">
        <v>1</v>
      </c>
    </row>
    <row r="55" spans="1:26" s="430" customFormat="1" ht="11.25" customHeight="1">
      <c r="A55" s="442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6"/>
      <c r="U55" s="406" t="s">
        <v>282</v>
      </c>
      <c r="V55" s="434">
        <v>6</v>
      </c>
      <c r="W55" s="435">
        <v>1.5</v>
      </c>
      <c r="Y55" s="441"/>
      <c r="Z55" s="435"/>
    </row>
    <row r="56" spans="1:26" s="430" customFormat="1" ht="11.25" customHeight="1">
      <c r="A56" s="442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6" t="s">
        <v>290</v>
      </c>
      <c r="U56" s="406" t="s">
        <v>280</v>
      </c>
      <c r="V56" s="434">
        <v>12</v>
      </c>
      <c r="W56" s="435">
        <v>1.5</v>
      </c>
      <c r="Y56" s="441"/>
      <c r="Z56" s="435"/>
    </row>
    <row r="57" spans="1:26" s="430" customFormat="1" ht="12.75" customHeight="1">
      <c r="A57" s="395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6"/>
      <c r="U57" s="406" t="s">
        <v>282</v>
      </c>
      <c r="V57" s="434">
        <v>6</v>
      </c>
      <c r="W57" s="435">
        <v>1.5</v>
      </c>
      <c r="Y57" s="447" t="s">
        <v>267</v>
      </c>
      <c r="Z57" s="448">
        <v>0.9</v>
      </c>
    </row>
    <row r="58" spans="1:26" s="430" customFormat="1" ht="11.25" customHeight="1">
      <c r="A58" s="437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6" t="s">
        <v>291</v>
      </c>
      <c r="U58" s="406" t="s">
        <v>280</v>
      </c>
      <c r="V58" s="434">
        <v>12</v>
      </c>
      <c r="W58" s="435">
        <v>1.5</v>
      </c>
      <c r="Y58" s="447"/>
      <c r="Z58" s="448"/>
    </row>
    <row r="59" spans="1:26" s="430" customFormat="1" ht="11.25" customHeight="1">
      <c r="A59" s="437"/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6"/>
      <c r="U59" s="406" t="s">
        <v>282</v>
      </c>
      <c r="V59" s="434">
        <v>6</v>
      </c>
      <c r="W59" s="435">
        <v>1.5</v>
      </c>
      <c r="Y59" s="447"/>
      <c r="Z59" s="448"/>
    </row>
    <row r="60" spans="1:25" s="430" customFormat="1" ht="11.25" customHeight="1">
      <c r="A60" s="437"/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6" t="s">
        <v>292</v>
      </c>
      <c r="U60" s="406" t="s">
        <v>280</v>
      </c>
      <c r="V60" s="434">
        <v>12</v>
      </c>
      <c r="W60" s="435">
        <v>1.5</v>
      </c>
      <c r="Y60" s="449"/>
    </row>
    <row r="61" spans="1:26" s="430" customFormat="1" ht="11.25" customHeight="1">
      <c r="A61" s="450"/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6"/>
      <c r="U61" s="406" t="s">
        <v>282</v>
      </c>
      <c r="V61" s="434">
        <v>6</v>
      </c>
      <c r="W61" s="435">
        <v>1.5</v>
      </c>
      <c r="Y61" s="451" t="s">
        <v>293</v>
      </c>
      <c r="Z61" s="452">
        <v>1.216</v>
      </c>
    </row>
    <row r="62" spans="1:23" s="430" customFormat="1" ht="12.75" customHeight="1">
      <c r="A62" s="395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6" t="s">
        <v>294</v>
      </c>
      <c r="U62" s="406" t="s">
        <v>280</v>
      </c>
      <c r="V62" s="434">
        <v>21</v>
      </c>
      <c r="W62" s="435">
        <v>1.5</v>
      </c>
    </row>
    <row r="63" spans="1:26" s="430" customFormat="1" ht="12.75" customHeight="1">
      <c r="A63" s="395"/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6"/>
      <c r="U63" s="406" t="s">
        <v>282</v>
      </c>
      <c r="V63" s="434">
        <v>7</v>
      </c>
      <c r="W63" s="435">
        <v>1.5</v>
      </c>
      <c r="Y63" s="451" t="s">
        <v>295</v>
      </c>
      <c r="Z63" s="452">
        <v>1.315</v>
      </c>
    </row>
    <row r="64" spans="1:23" s="430" customFormat="1" ht="11.25" customHeight="1">
      <c r="A64" s="437"/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6" t="s">
        <v>296</v>
      </c>
      <c r="U64" s="406" t="s">
        <v>280</v>
      </c>
      <c r="V64" s="434">
        <v>12</v>
      </c>
      <c r="W64" s="435" t="s">
        <v>285</v>
      </c>
    </row>
    <row r="65" spans="1:26" s="430" customFormat="1" ht="11.25" customHeight="1">
      <c r="A65" s="437"/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6"/>
      <c r="U65" s="406" t="s">
        <v>282</v>
      </c>
      <c r="V65" s="434">
        <v>11</v>
      </c>
      <c r="W65" s="435" t="s">
        <v>285</v>
      </c>
      <c r="Y65" s="453" t="s">
        <v>297</v>
      </c>
      <c r="Z65" s="454">
        <v>1.177</v>
      </c>
    </row>
    <row r="66" spans="1:23" s="430" customFormat="1" ht="42.75" customHeight="1">
      <c r="A66" s="437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55" t="s">
        <v>298</v>
      </c>
      <c r="U66" s="456" t="s">
        <v>280</v>
      </c>
      <c r="V66" s="457" t="s">
        <v>299</v>
      </c>
      <c r="W66" s="458">
        <v>1.2</v>
      </c>
    </row>
    <row r="67" spans="1:23" s="430" customFormat="1" ht="12.75" customHeight="1">
      <c r="A67" s="442"/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55"/>
      <c r="U67" s="406" t="s">
        <v>282</v>
      </c>
      <c r="V67" s="459" t="s">
        <v>299</v>
      </c>
      <c r="W67" s="460">
        <v>1.2</v>
      </c>
    </row>
    <row r="68" spans="1:23" s="430" customFormat="1" ht="23.25" customHeight="1">
      <c r="A68" s="442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61" t="s">
        <v>300</v>
      </c>
      <c r="U68" s="406" t="s">
        <v>280</v>
      </c>
      <c r="V68" s="459" t="s">
        <v>299</v>
      </c>
      <c r="W68" s="460">
        <v>1.7</v>
      </c>
    </row>
    <row r="69" spans="1:23" s="430" customFormat="1" ht="12.75" customHeight="1">
      <c r="A69" s="395"/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61"/>
      <c r="U69" s="462" t="s">
        <v>282</v>
      </c>
      <c r="V69" s="463" t="s">
        <v>301</v>
      </c>
      <c r="W69" s="464">
        <v>1.7</v>
      </c>
    </row>
    <row r="70" spans="1:21" s="430" customFormat="1" ht="12.75" customHeight="1">
      <c r="A70" s="437"/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65"/>
      <c r="U70" s="437"/>
    </row>
    <row r="71" spans="1:23" s="430" customFormat="1" ht="42.75" customHeight="1">
      <c r="A71" s="466"/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67" t="s">
        <v>302</v>
      </c>
      <c r="U71" s="467"/>
      <c r="V71" s="467"/>
      <c r="W71" s="467"/>
    </row>
  </sheetData>
  <sheetProtection selectLockedCells="1" selectUnlockedCells="1"/>
  <mergeCells count="161">
    <mergeCell ref="A1:S1"/>
    <mergeCell ref="A2:A5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A24:Q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T48:T49"/>
    <mergeCell ref="T50:T51"/>
    <mergeCell ref="Y51:Y53"/>
    <mergeCell ref="Z51:Z53"/>
    <mergeCell ref="T52:T53"/>
    <mergeCell ref="T54:T55"/>
    <mergeCell ref="Y54:Y56"/>
    <mergeCell ref="Z54:Z56"/>
    <mergeCell ref="T56:T57"/>
    <mergeCell ref="Y57:Y59"/>
    <mergeCell ref="Z57:Z59"/>
    <mergeCell ref="T58:T59"/>
    <mergeCell ref="T60:T61"/>
    <mergeCell ref="T62:T63"/>
    <mergeCell ref="T64:T65"/>
    <mergeCell ref="T66:T67"/>
    <mergeCell ref="T68:T69"/>
    <mergeCell ref="T71:W7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V65"/>
  <sheetViews>
    <sheetView showGridLines="0" view="pageBreakPreview" zoomScale="95" zoomScaleSheetLayoutView="95" workbookViewId="0" topLeftCell="A1">
      <selection activeCell="Z60" sqref="Z60"/>
    </sheetView>
  </sheetViews>
  <sheetFormatPr defaultColWidth="8.00390625" defaultRowHeight="11.25" customHeight="1"/>
  <cols>
    <col min="1" max="1" width="19.7109375" style="393" customWidth="1"/>
    <col min="2" max="2" width="8.28125" style="393" customWidth="1"/>
    <col min="3" max="3" width="7.00390625" style="393" customWidth="1"/>
    <col min="4" max="4" width="8.28125" style="393" customWidth="1"/>
    <col min="5" max="5" width="7.00390625" style="393" customWidth="1"/>
    <col min="6" max="6" width="6.00390625" style="393" customWidth="1"/>
    <col min="7" max="7" width="7.00390625" style="393" customWidth="1"/>
    <col min="8" max="8" width="6.00390625" style="393" customWidth="1"/>
    <col min="9" max="9" width="7.00390625" style="393" customWidth="1"/>
    <col min="10" max="10" width="6.00390625" style="393" customWidth="1"/>
    <col min="11" max="11" width="7.00390625" style="393" customWidth="1"/>
    <col min="12" max="12" width="8.28125" style="393" customWidth="1"/>
    <col min="13" max="13" width="7.00390625" style="393" customWidth="1"/>
    <col min="14" max="14" width="6.00390625" style="393" customWidth="1"/>
    <col min="15" max="15" width="7.00390625" style="393" customWidth="1"/>
    <col min="16" max="16" width="6.00390625" style="393" customWidth="1"/>
    <col min="17" max="17" width="7.00390625" style="393" customWidth="1"/>
    <col min="18" max="18" width="6.00390625" style="393" customWidth="1"/>
    <col min="19" max="19" width="7.00390625" style="393" customWidth="1"/>
    <col min="20" max="20" width="20.00390625" style="393" customWidth="1"/>
    <col min="21" max="21" width="9.00390625" style="393" customWidth="1"/>
    <col min="22" max="22" width="10.421875" style="393" customWidth="1"/>
    <col min="23" max="23" width="9.7109375" style="393" customWidth="1"/>
    <col min="24" max="24" width="9.00390625" style="393" customWidth="1"/>
    <col min="25" max="25" width="23.57421875" style="393" customWidth="1"/>
    <col min="26" max="16384" width="9.00390625" style="393" customWidth="1"/>
  </cols>
  <sheetData>
    <row r="1" spans="1:21" ht="39.75" customHeight="1">
      <c r="A1" s="394" t="s">
        <v>303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5"/>
      <c r="U1" s="395"/>
    </row>
    <row r="2" spans="1:21" ht="41.25" customHeight="1">
      <c r="A2" s="396" t="s">
        <v>249</v>
      </c>
      <c r="B2" s="396" t="s">
        <v>250</v>
      </c>
      <c r="C2" s="396"/>
      <c r="D2" s="396" t="s">
        <v>251</v>
      </c>
      <c r="E2" s="396"/>
      <c r="F2" s="396" t="s">
        <v>252</v>
      </c>
      <c r="G2" s="396"/>
      <c r="H2" s="396" t="s">
        <v>253</v>
      </c>
      <c r="I2" s="396"/>
      <c r="J2" s="396" t="s">
        <v>254</v>
      </c>
      <c r="K2" s="396"/>
      <c r="L2" s="396" t="s">
        <v>255</v>
      </c>
      <c r="M2" s="396"/>
      <c r="N2" s="397" t="s">
        <v>256</v>
      </c>
      <c r="O2" s="397"/>
      <c r="P2" s="398" t="s">
        <v>257</v>
      </c>
      <c r="Q2" s="398"/>
      <c r="R2" s="399" t="s">
        <v>304</v>
      </c>
      <c r="S2" s="399"/>
      <c r="T2" s="400"/>
      <c r="U2" s="400"/>
    </row>
    <row r="3" spans="1:21" ht="11.25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397"/>
      <c r="P3" s="398"/>
      <c r="Q3" s="398"/>
      <c r="R3" s="399"/>
      <c r="S3" s="399"/>
      <c r="T3" s="401"/>
      <c r="U3" s="401"/>
    </row>
    <row r="4" spans="1:21" ht="11.25" customHeight="1">
      <c r="A4" s="396"/>
      <c r="B4" s="402" t="s">
        <v>259</v>
      </c>
      <c r="C4" s="403" t="s">
        <v>260</v>
      </c>
      <c r="D4" s="402" t="s">
        <v>259</v>
      </c>
      <c r="E4" s="403" t="s">
        <v>260</v>
      </c>
      <c r="F4" s="402" t="s">
        <v>259</v>
      </c>
      <c r="G4" s="403" t="s">
        <v>260</v>
      </c>
      <c r="H4" s="402" t="s">
        <v>259</v>
      </c>
      <c r="I4" s="403" t="s">
        <v>260</v>
      </c>
      <c r="J4" s="402" t="s">
        <v>259</v>
      </c>
      <c r="K4" s="403" t="s">
        <v>260</v>
      </c>
      <c r="L4" s="402" t="s">
        <v>259</v>
      </c>
      <c r="M4" s="403" t="s">
        <v>260</v>
      </c>
      <c r="N4" s="404" t="s">
        <v>259</v>
      </c>
      <c r="O4" s="405" t="s">
        <v>260</v>
      </c>
      <c r="P4" s="402" t="s">
        <v>259</v>
      </c>
      <c r="Q4" s="403" t="s">
        <v>260</v>
      </c>
      <c r="R4" s="404" t="s">
        <v>259</v>
      </c>
      <c r="S4" s="405" t="s">
        <v>260</v>
      </c>
      <c r="T4" s="406"/>
      <c r="U4" s="406"/>
    </row>
    <row r="5" spans="1:22" ht="11.25" customHeight="1">
      <c r="A5" s="396"/>
      <c r="B5" s="407" t="s">
        <v>261</v>
      </c>
      <c r="C5" s="408" t="s">
        <v>261</v>
      </c>
      <c r="D5" s="407" t="s">
        <v>52</v>
      </c>
      <c r="E5" s="408" t="s">
        <v>52</v>
      </c>
      <c r="F5" s="407" t="s">
        <v>52</v>
      </c>
      <c r="G5" s="408" t="s">
        <v>52</v>
      </c>
      <c r="H5" s="407" t="s">
        <v>261</v>
      </c>
      <c r="I5" s="407" t="s">
        <v>261</v>
      </c>
      <c r="J5" s="407" t="s">
        <v>261</v>
      </c>
      <c r="K5" s="407" t="s">
        <v>261</v>
      </c>
      <c r="L5" s="407" t="s">
        <v>261</v>
      </c>
      <c r="M5" s="407" t="s">
        <v>261</v>
      </c>
      <c r="N5" s="409" t="s">
        <v>261</v>
      </c>
      <c r="O5" s="410" t="s">
        <v>261</v>
      </c>
      <c r="P5" s="407" t="s">
        <v>52</v>
      </c>
      <c r="Q5" s="408" t="s">
        <v>52</v>
      </c>
      <c r="R5" s="409" t="s">
        <v>52</v>
      </c>
      <c r="S5" s="410" t="s">
        <v>52</v>
      </c>
      <c r="T5" s="406"/>
      <c r="U5" s="406"/>
      <c r="V5" s="393" t="s">
        <v>305</v>
      </c>
    </row>
    <row r="6" spans="1:22" ht="11.25" customHeight="1">
      <c r="A6" s="411" t="s">
        <v>262</v>
      </c>
      <c r="B6" s="468">
        <f>ROUND(V42*Z55*Z42*Z57*W42*Z59,2)</f>
        <v>13.21</v>
      </c>
      <c r="C6" s="468">
        <f>ROUND(V43*Z55*Z42*Z57*W43*Z59,2)</f>
        <v>42.57</v>
      </c>
      <c r="D6" s="468">
        <f>ROUND(V44*Z55*Z42*Z57*W44*Z59,2)</f>
        <v>16.26</v>
      </c>
      <c r="E6" s="468">
        <f>ROUND(V45*Z55*Z42*Z57*W45*Z59,2)</f>
        <v>14.91</v>
      </c>
      <c r="F6" s="468">
        <f>ROUND(V46*Z55*Z42*Z57*W46*Z59,2)</f>
        <v>17.62</v>
      </c>
      <c r="G6" s="468">
        <f>ROUND(V47*Z55*Z42*Z57*W47*Z59,2)</f>
        <v>14.91</v>
      </c>
      <c r="H6" s="412">
        <f>ROUND(V48*Z55*Z42*W48*Z57*Z59,2)</f>
        <v>12.87</v>
      </c>
      <c r="I6" s="412">
        <f>ROUND(V49*Z55*Z42*W49*Z57*Z59,2)</f>
        <v>6.44</v>
      </c>
      <c r="J6" s="412">
        <f>ROUND(V50*Z55*Z42*W50*Z57*Z59,2)</f>
        <v>12.87</v>
      </c>
      <c r="K6" s="412">
        <f>ROUND(V51*Z55*Z42*W51*Z57*Z59,2)</f>
        <v>6.44</v>
      </c>
      <c r="L6" s="412">
        <f>ROUND(V52*Z55*Z42*W52*Z57*Z59,2)</f>
        <v>12.87</v>
      </c>
      <c r="M6" s="412">
        <f>ROUND(V53*Z55*Z42*W53*Z57*Z59,2)</f>
        <v>6.44</v>
      </c>
      <c r="N6" s="413">
        <f>ROUND(V54*Z55*Z42*W54*Z57*Z59,2)</f>
        <v>12.87</v>
      </c>
      <c r="O6" s="413">
        <f>ROUND(V55*Z55*Z42*W55*Z57*Z59,2)</f>
        <v>6.44</v>
      </c>
      <c r="P6" s="412">
        <f>ROUND(V56*Z55*Z42*W56*Z57*Z59,2)</f>
        <v>22.53</v>
      </c>
      <c r="Q6" s="412">
        <f>ROUND(V57*Z55*Z42*W57*Z57*Z59,2)</f>
        <v>7.51</v>
      </c>
      <c r="R6" s="413">
        <f>ROUND(V58*Z55*Z42*Z57*W58*Z59,2)</f>
        <v>16.26</v>
      </c>
      <c r="S6" s="413">
        <f>ROUND(V59*Z55*Z42*Z57*W59*Z59,2)</f>
        <v>14.91</v>
      </c>
      <c r="T6" s="414"/>
      <c r="U6" s="414"/>
      <c r="V6" s="393" t="s">
        <v>195</v>
      </c>
    </row>
    <row r="7" spans="1:22" ht="12.75" customHeight="1">
      <c r="A7" s="411"/>
      <c r="B7" s="468"/>
      <c r="C7" s="468"/>
      <c r="D7" s="468"/>
      <c r="E7" s="468"/>
      <c r="F7" s="468"/>
      <c r="G7" s="468"/>
      <c r="H7" s="412"/>
      <c r="I7" s="412"/>
      <c r="J7" s="412"/>
      <c r="K7" s="412"/>
      <c r="L7" s="412"/>
      <c r="M7" s="412"/>
      <c r="N7" s="413"/>
      <c r="O7" s="413"/>
      <c r="P7" s="412"/>
      <c r="Q7" s="412"/>
      <c r="R7" s="413"/>
      <c r="S7" s="413"/>
      <c r="T7" s="415"/>
      <c r="U7" s="415"/>
      <c r="V7" s="393" t="s">
        <v>306</v>
      </c>
    </row>
    <row r="8" spans="1:21" ht="11.25" customHeight="1">
      <c r="A8" s="411"/>
      <c r="B8" s="468"/>
      <c r="C8" s="468"/>
      <c r="D8" s="468"/>
      <c r="E8" s="468"/>
      <c r="F8" s="468"/>
      <c r="G8" s="468"/>
      <c r="H8" s="412"/>
      <c r="I8" s="412"/>
      <c r="J8" s="412"/>
      <c r="K8" s="412"/>
      <c r="L8" s="412"/>
      <c r="M8" s="412"/>
      <c r="N8" s="413"/>
      <c r="O8" s="413"/>
      <c r="P8" s="412"/>
      <c r="Q8" s="412"/>
      <c r="R8" s="413"/>
      <c r="S8" s="413"/>
      <c r="T8" s="415"/>
      <c r="U8" s="415"/>
    </row>
    <row r="9" spans="1:21" ht="12.75" customHeight="1">
      <c r="A9" s="411" t="s">
        <v>263</v>
      </c>
      <c r="B9" s="468">
        <f>ROUND(V42*Z55*Z42*Z57*W42*Z59,2)</f>
        <v>13.21</v>
      </c>
      <c r="C9" s="468">
        <f>ROUND(V43*Z55*Z42*Z57*W43*Z59,2)</f>
        <v>42.57</v>
      </c>
      <c r="D9" s="468">
        <f>ROUND(V44*Z55*Z42*Z57*W44*Z59,2)</f>
        <v>16.26</v>
      </c>
      <c r="E9" s="468">
        <f>ROUND(V45*Z55*Z42*Z57*W45*Z59,2)</f>
        <v>14.91</v>
      </c>
      <c r="F9" s="468">
        <f>ROUND(V46*Z55*Z42*Z57*W46*Z59,2)</f>
        <v>17.62</v>
      </c>
      <c r="G9" s="468">
        <f>ROUND(V47*Z55*Z42*Z57*W47*Z59,2)</f>
        <v>14.91</v>
      </c>
      <c r="H9" s="412">
        <f>ROUND(V48*Z55*Z42*W48*Z57*Z59,2)</f>
        <v>12.87</v>
      </c>
      <c r="I9" s="412">
        <f>ROUND(V49*Z55*Z42*W49*Z57*Z59,2)</f>
        <v>6.44</v>
      </c>
      <c r="J9" s="412">
        <f>ROUND(V50*Z55*Z42*W50*Z57*Z59,2)</f>
        <v>12.87</v>
      </c>
      <c r="K9" s="412">
        <f>ROUND(V51*Z55*Z42*W51*Z57*Z59,2)</f>
        <v>6.44</v>
      </c>
      <c r="L9" s="412">
        <f>ROUND(V52*Z55*Z42*W52*Z57*Z59,2)</f>
        <v>12.87</v>
      </c>
      <c r="M9" s="412">
        <f>ROUND(V53*Z55*Z42*W53*Z57*Z59,2)</f>
        <v>6.44</v>
      </c>
      <c r="N9" s="413">
        <f>ROUND(V54*Z55*Z42*W54*Z57*Z59,2)</f>
        <v>12.87</v>
      </c>
      <c r="O9" s="413">
        <f>ROUND(V55*Z55*Z42*W55*Z57*Z59,2)</f>
        <v>6.44</v>
      </c>
      <c r="P9" s="412">
        <f>ROUND(V56*Z55*Z42*W56*Z57*Z59,2)</f>
        <v>22.53</v>
      </c>
      <c r="Q9" s="412">
        <f>ROUND(V57*Z55*Z42*W57*Z57*Z59,2)</f>
        <v>7.51</v>
      </c>
      <c r="R9" s="413">
        <f>ROUND(V58*Z55*Z43*Z57*W58*Z59,2)</f>
        <v>16.26</v>
      </c>
      <c r="S9" s="413">
        <f>ROUND(V59*Z55*Z42*Z57*W59*Z59,2)</f>
        <v>14.91</v>
      </c>
      <c r="T9" s="414"/>
      <c r="U9" s="414"/>
    </row>
    <row r="10" spans="1:21" ht="12.75" customHeight="1">
      <c r="A10" s="411"/>
      <c r="B10" s="468"/>
      <c r="C10" s="468"/>
      <c r="D10" s="468"/>
      <c r="E10" s="468"/>
      <c r="F10" s="468"/>
      <c r="G10" s="468"/>
      <c r="H10" s="412"/>
      <c r="I10" s="412"/>
      <c r="J10" s="412"/>
      <c r="K10" s="412"/>
      <c r="L10" s="412"/>
      <c r="M10" s="412"/>
      <c r="N10" s="413"/>
      <c r="O10" s="413"/>
      <c r="P10" s="412"/>
      <c r="Q10" s="412"/>
      <c r="R10" s="413"/>
      <c r="S10" s="413"/>
      <c r="T10" s="415"/>
      <c r="U10" s="415"/>
    </row>
    <row r="11" spans="1:23" ht="11.25" customHeight="1">
      <c r="A11" s="411"/>
      <c r="B11" s="468"/>
      <c r="C11" s="468"/>
      <c r="D11" s="468"/>
      <c r="E11" s="468"/>
      <c r="F11" s="468"/>
      <c r="G11" s="468"/>
      <c r="H11" s="412"/>
      <c r="I11" s="412"/>
      <c r="J11" s="412"/>
      <c r="K11" s="412"/>
      <c r="L11" s="412"/>
      <c r="M11" s="412"/>
      <c r="N11" s="413"/>
      <c r="O11" s="413"/>
      <c r="P11" s="412"/>
      <c r="Q11" s="412"/>
      <c r="R11" s="413"/>
      <c r="S11" s="413"/>
      <c r="T11" s="415"/>
      <c r="U11" s="415"/>
      <c r="V11" s="393" t="s">
        <v>307</v>
      </c>
      <c r="W11" s="393">
        <v>21</v>
      </c>
    </row>
    <row r="12" spans="1:23" ht="12.75" customHeight="1">
      <c r="A12" s="411" t="s">
        <v>264</v>
      </c>
      <c r="B12" s="468">
        <f>ROUND(V42*Z55*Z44*Z57*W61*Z59,2)</f>
        <v>29.81</v>
      </c>
      <c r="C12" s="468">
        <f>ROUND(V43*Z55*Z44*Z57*W61*Z59,2)</f>
        <v>86.12</v>
      </c>
      <c r="D12" s="468">
        <f>ROUND(V44*Z55*Z44*Z57*W61*Z59,2)</f>
        <v>39.75</v>
      </c>
      <c r="E12" s="468">
        <f>ROUND(V45*Z55*Z44*Z57*W61*Z59,2)</f>
        <v>36.44</v>
      </c>
      <c r="F12" s="468">
        <f>ROUND(V46*Z55*Z44*Z57*W61*Z59,2)</f>
        <v>43.06</v>
      </c>
      <c r="G12" s="468">
        <f>ROUND(V47*Z55*Z44*Z57*W61*Z59,2)</f>
        <v>36.44</v>
      </c>
      <c r="H12" s="412">
        <f>ROUND(V48*Z55*Z44*W62*Z57*Z59,2)</f>
        <v>30.72</v>
      </c>
      <c r="I12" s="412">
        <f>ROUND(V49*Z55*Z44*W62*Z57*Z59,2)</f>
        <v>15.36</v>
      </c>
      <c r="J12" s="412">
        <f>ROUND(V50*Z55*Z44*W62*Z57*Z59,2)</f>
        <v>30.72</v>
      </c>
      <c r="K12" s="412">
        <f>ROUND(V51*Z55*Z44*W62*Z57*Z59,2)</f>
        <v>15.36</v>
      </c>
      <c r="L12" s="412">
        <f>ROUND(V52*Z55*Z44*W62*Z57*Z59,2)</f>
        <v>30.72</v>
      </c>
      <c r="M12" s="412">
        <f>ROUND(V53*Z55*Z44*W62*Z57*Z59,2)</f>
        <v>15.36</v>
      </c>
      <c r="N12" s="413">
        <f>ROUND(V54*Z55*Z44*W62*Z57*Z59,2)</f>
        <v>30.72</v>
      </c>
      <c r="O12" s="413">
        <f>ROUND(V55*Z55*Z44*W62*Z57*Z59,2)</f>
        <v>15.36</v>
      </c>
      <c r="P12" s="412">
        <f>ROUND(V56*Z55*Z44*W62*Z57*Z59,2)</f>
        <v>53.75</v>
      </c>
      <c r="Q12" s="412">
        <f>ROUND(V57*Z55*Z44*W62*Z57*Z59,2)</f>
        <v>17.92</v>
      </c>
      <c r="R12" s="413">
        <f>ROUND(V58*Z55*Z44*Z57*W61*Z59,2)</f>
        <v>39.75</v>
      </c>
      <c r="S12" s="413">
        <f>ROUND(V59*Z55*Z44*Z57*W61*Z59,2)</f>
        <v>36.44</v>
      </c>
      <c r="T12" s="414"/>
      <c r="U12" s="414"/>
      <c r="V12" s="393" t="s">
        <v>308</v>
      </c>
      <c r="W12" s="393">
        <v>1.216</v>
      </c>
    </row>
    <row r="13" spans="1:23" ht="12.75" customHeight="1">
      <c r="A13" s="411"/>
      <c r="B13" s="468"/>
      <c r="C13" s="468"/>
      <c r="D13" s="468"/>
      <c r="E13" s="468"/>
      <c r="F13" s="468"/>
      <c r="G13" s="468"/>
      <c r="H13" s="412"/>
      <c r="I13" s="412"/>
      <c r="J13" s="412"/>
      <c r="K13" s="412"/>
      <c r="L13" s="412"/>
      <c r="M13" s="412"/>
      <c r="N13" s="413"/>
      <c r="O13" s="413"/>
      <c r="P13" s="412"/>
      <c r="Q13" s="412"/>
      <c r="R13" s="413"/>
      <c r="S13" s="413"/>
      <c r="T13" s="415"/>
      <c r="U13" s="415"/>
      <c r="V13" s="393" t="s">
        <v>309</v>
      </c>
      <c r="W13" s="393">
        <v>0.3</v>
      </c>
    </row>
    <row r="14" spans="1:23" ht="11.25" customHeight="1">
      <c r="A14" s="411"/>
      <c r="B14" s="468"/>
      <c r="C14" s="468"/>
      <c r="D14" s="468"/>
      <c r="E14" s="468"/>
      <c r="F14" s="468"/>
      <c r="G14" s="468"/>
      <c r="H14" s="412"/>
      <c r="I14" s="412"/>
      <c r="J14" s="412"/>
      <c r="K14" s="412"/>
      <c r="L14" s="412"/>
      <c r="M14" s="412"/>
      <c r="N14" s="413"/>
      <c r="O14" s="413"/>
      <c r="P14" s="412"/>
      <c r="Q14" s="412"/>
      <c r="R14" s="413"/>
      <c r="S14" s="413"/>
      <c r="T14" s="415"/>
      <c r="U14" s="415"/>
      <c r="V14" s="393" t="s">
        <v>310</v>
      </c>
      <c r="W14" s="393">
        <v>1.5</v>
      </c>
    </row>
    <row r="15" spans="1:23" ht="12.75" customHeight="1">
      <c r="A15" s="416" t="s">
        <v>265</v>
      </c>
      <c r="B15" s="468">
        <f>ROUND(V42*Z55*Z45*Z57*W63*Z59,2)</f>
        <v>48.78</v>
      </c>
      <c r="C15" s="468">
        <f>ROUND(V43*Z55*Z45*Z57*W65*Z59,2)</f>
        <v>140.93</v>
      </c>
      <c r="D15" s="468">
        <f>ROUND(V44*Z55*Z45*Z57*W44*Z59,2)</f>
        <v>65.04</v>
      </c>
      <c r="E15" s="468">
        <f>ROUND(V45*Z55*Z45*Z57*W45*Z59,2)</f>
        <v>59.62</v>
      </c>
      <c r="F15" s="468">
        <f>ROUND(V46*Z55*Z45*Z57*W46*Z59,2)</f>
        <v>70.46</v>
      </c>
      <c r="G15" s="468">
        <f>ROUND(V47*Z55*Z45*Z57*W47*Z59,2)</f>
        <v>59.62</v>
      </c>
      <c r="H15" s="412">
        <f>ROUND(V48*Z55*Z45*W48*Z57*Z59,2)</f>
        <v>51.49</v>
      </c>
      <c r="I15" s="412">
        <f>ROUND(V49*Z55*Z45*W49*Z57*Z59,2)</f>
        <v>25.75</v>
      </c>
      <c r="J15" s="412">
        <f>ROUND(V50*Z55*Z45*W50*Z57*Z59,2)</f>
        <v>51.49</v>
      </c>
      <c r="K15" s="412">
        <f>ROUND(V51*Z55*Z45*W51*Z57*Z59,2)</f>
        <v>25.75</v>
      </c>
      <c r="L15" s="412">
        <f>ROUND(V52*Z55*Z45*W52*Z57*Z59,2)</f>
        <v>51.49</v>
      </c>
      <c r="M15" s="412">
        <f>ROUND(V53*Z55*Z45*W53*Z57*Z59,2)</f>
        <v>25.75</v>
      </c>
      <c r="N15" s="413">
        <f>ROUND(V54*Z55*Z45*W54*Z57*Z59,2)</f>
        <v>51.49</v>
      </c>
      <c r="O15" s="413">
        <f>ROUND(V55*Z55*Z45*W55*Z57*Z59,2)</f>
        <v>25.75</v>
      </c>
      <c r="P15" s="412">
        <f>ROUND(V56*Z55*Z45*W56*Z57*Z59,2)</f>
        <v>90.11</v>
      </c>
      <c r="Q15" s="412">
        <f>ROUND(V57*Z55*Z45*W57*Z57*Z59,2)</f>
        <v>30.04</v>
      </c>
      <c r="R15" s="413">
        <f>ROUND(V58*Z55*Z45*Z57*W58*Z59,2)</f>
        <v>65.04</v>
      </c>
      <c r="S15" s="413">
        <f>ROUND(V59*Z55*Z45*Z57*W59*Z59,2)</f>
        <v>59.62</v>
      </c>
      <c r="T15" s="414"/>
      <c r="U15" s="414"/>
      <c r="V15" s="393" t="s">
        <v>311</v>
      </c>
      <c r="W15" s="393">
        <v>1.2469999999999999</v>
      </c>
    </row>
    <row r="16" spans="1:21" ht="12.75" customHeight="1">
      <c r="A16" s="416"/>
      <c r="B16" s="468"/>
      <c r="C16" s="468"/>
      <c r="D16" s="468"/>
      <c r="E16" s="468"/>
      <c r="F16" s="468"/>
      <c r="G16" s="468"/>
      <c r="H16" s="412"/>
      <c r="I16" s="412"/>
      <c r="J16" s="412"/>
      <c r="K16" s="412"/>
      <c r="L16" s="412"/>
      <c r="M16" s="412"/>
      <c r="N16" s="413"/>
      <c r="O16" s="413"/>
      <c r="P16" s="412"/>
      <c r="Q16" s="412"/>
      <c r="R16" s="413"/>
      <c r="S16" s="413"/>
      <c r="T16" s="415"/>
      <c r="U16" s="415"/>
    </row>
    <row r="17" spans="1:21" ht="11.25" customHeight="1">
      <c r="A17" s="416"/>
      <c r="B17" s="468"/>
      <c r="C17" s="468"/>
      <c r="D17" s="468"/>
      <c r="E17" s="468"/>
      <c r="F17" s="468"/>
      <c r="G17" s="468"/>
      <c r="H17" s="412"/>
      <c r="I17" s="412"/>
      <c r="J17" s="412"/>
      <c r="K17" s="412"/>
      <c r="L17" s="412"/>
      <c r="M17" s="412"/>
      <c r="N17" s="413"/>
      <c r="O17" s="413"/>
      <c r="P17" s="412"/>
      <c r="Q17" s="412"/>
      <c r="R17" s="413"/>
      <c r="S17" s="413"/>
      <c r="T17" s="415"/>
      <c r="U17" s="415"/>
    </row>
    <row r="18" spans="1:21" ht="16.5" customHeight="1">
      <c r="A18" s="416" t="s">
        <v>266</v>
      </c>
      <c r="B18" s="468">
        <f>ROUND(V42*Z55*Z48*Z57*W63*Z59,2)</f>
        <v>40.65</v>
      </c>
      <c r="C18" s="468">
        <f>ROUND(V43*Z55*Z48*Z57*W65*Z59,2)</f>
        <v>117.44</v>
      </c>
      <c r="D18" s="468">
        <f>ROUND(V44*Z55*Z48*Z57*W44*Z59,2)</f>
        <v>54.2</v>
      </c>
      <c r="E18" s="468">
        <f>ROUND(V45*Z55*Z48*Z57*W45*Z59,2)</f>
        <v>49.69</v>
      </c>
      <c r="F18" s="468">
        <f>ROUND(V46*Z55*Z48*Z57*W46*Z59,2)</f>
        <v>58.72</v>
      </c>
      <c r="G18" s="468">
        <f>ROUND(V47*Z55*Z48*Z57*W47*Z59,2)</f>
        <v>49.69</v>
      </c>
      <c r="H18" s="412">
        <f>ROUND(V48*Z55*Z48*W48*Z57*Z59,2)</f>
        <v>42.91</v>
      </c>
      <c r="I18" s="412">
        <f>ROUND(V49*Z55*Z48*W49*Z57*Z59,2)</f>
        <v>21.46</v>
      </c>
      <c r="J18" s="412">
        <f>ROUND(V50*Z55*Z48*W50*Z57*Z59,2)</f>
        <v>42.91</v>
      </c>
      <c r="K18" s="412">
        <f>ROUND(V51*Z55*Z48*W51*Z57*Z59,2)</f>
        <v>21.46</v>
      </c>
      <c r="L18" s="412">
        <f>ROUND(V52*Z55*Z48*W52*Z57*Z59,2)</f>
        <v>42.91</v>
      </c>
      <c r="M18" s="412">
        <f>ROUND(V53*Z55*Z48*W53*Z57*Z59,2)</f>
        <v>21.46</v>
      </c>
      <c r="N18" s="413">
        <f>ROUND(V54*Z55*Z48*W54*Z57*Z59,2)</f>
        <v>42.91</v>
      </c>
      <c r="O18" s="413">
        <f>ROUND(V55*Z55*Z48*W55*Z57*Z59,2)</f>
        <v>21.46</v>
      </c>
      <c r="P18" s="412">
        <f>ROUND(V56*Z55*Z48*W56*Z57*Z59,2)</f>
        <v>75.09</v>
      </c>
      <c r="Q18" s="412">
        <f>ROUND(V57*Z55*Z48*W57*Z57*Z59,2)</f>
        <v>25.03</v>
      </c>
      <c r="R18" s="413">
        <f>ROUND(V58*Z55*Z48*Z57*W58*Z59,2)</f>
        <v>54.2</v>
      </c>
      <c r="S18" s="413">
        <f>ROUND(V59*Z55*Z48*Z57*W59*Z59,2)</f>
        <v>49.69</v>
      </c>
      <c r="T18" s="414"/>
      <c r="U18" s="414"/>
    </row>
    <row r="19" spans="1:21" ht="12.75" customHeight="1">
      <c r="A19" s="416"/>
      <c r="B19" s="468"/>
      <c r="C19" s="468"/>
      <c r="D19" s="468"/>
      <c r="E19" s="468"/>
      <c r="F19" s="468"/>
      <c r="G19" s="468"/>
      <c r="H19" s="412"/>
      <c r="I19" s="412"/>
      <c r="J19" s="412"/>
      <c r="K19" s="412"/>
      <c r="L19" s="412"/>
      <c r="M19" s="412"/>
      <c r="N19" s="413"/>
      <c r="O19" s="413"/>
      <c r="P19" s="412"/>
      <c r="Q19" s="412"/>
      <c r="R19" s="413"/>
      <c r="S19" s="413"/>
      <c r="T19" s="415"/>
      <c r="U19" s="415"/>
    </row>
    <row r="20" spans="1:21" ht="24" customHeight="1">
      <c r="A20" s="416"/>
      <c r="B20" s="468"/>
      <c r="C20" s="468"/>
      <c r="D20" s="468"/>
      <c r="E20" s="468"/>
      <c r="F20" s="468"/>
      <c r="G20" s="468"/>
      <c r="H20" s="412"/>
      <c r="I20" s="412"/>
      <c r="J20" s="412"/>
      <c r="K20" s="412"/>
      <c r="L20" s="412"/>
      <c r="M20" s="412"/>
      <c r="N20" s="413"/>
      <c r="O20" s="413"/>
      <c r="P20" s="412"/>
      <c r="Q20" s="412"/>
      <c r="R20" s="413"/>
      <c r="S20" s="413"/>
      <c r="T20" s="415"/>
      <c r="U20" s="415"/>
    </row>
    <row r="21" spans="1:21" ht="12.75" customHeight="1">
      <c r="A21" s="416" t="s">
        <v>267</v>
      </c>
      <c r="B21" s="468">
        <f>ROUND(V42*Z55*Z51*Z57*W63*Z59,2)</f>
        <v>36.59</v>
      </c>
      <c r="C21" s="468">
        <f>ROUND(V43*Z55*Z51*Z57*W65*Z59,2)</f>
        <v>105.7</v>
      </c>
      <c r="D21" s="468">
        <f>ROUND(V44*Z55*Z51*Z57*W44*Z59,2)</f>
        <v>48.78</v>
      </c>
      <c r="E21" s="468">
        <f>ROUND(V45*Z55*Z51*Z57*W45*Z59,2)</f>
        <v>44.72</v>
      </c>
      <c r="F21" s="468">
        <f>ROUND(V46*Z55*Z51*Z57*W46*Z59,2)</f>
        <v>52.85</v>
      </c>
      <c r="G21" s="468">
        <f>ROUND(V47*Z55*Z51*Z57*W47*Z59,2)</f>
        <v>44.72</v>
      </c>
      <c r="H21" s="412">
        <f>ROUND(V48*Z55*Z51*W48*Z57*Z59,2)</f>
        <v>38.62</v>
      </c>
      <c r="I21" s="412">
        <f>ROUND(V49*Z55*Z51*W49*Z57*Z59,2)</f>
        <v>19.31</v>
      </c>
      <c r="J21" s="412">
        <f>ROUND(V50*Z55*Z51*W50*Z57*Z59,2)</f>
        <v>38.62</v>
      </c>
      <c r="K21" s="412">
        <f>ROUND(V51*Z55*Z51*W51*Z57*Z59,2)</f>
        <v>19.31</v>
      </c>
      <c r="L21" s="412">
        <f>ROUND(V52*Z55*Z51*W52*Z57*Z59,2)</f>
        <v>38.62</v>
      </c>
      <c r="M21" s="412">
        <f>ROUND(V53*Z55*Z51*W53*Z57*Z59,2)</f>
        <v>19.31</v>
      </c>
      <c r="N21" s="413">
        <f>ROUND(V54*Z55*Z51*W54*Z57*Z59,2)</f>
        <v>38.62</v>
      </c>
      <c r="O21" s="413">
        <f>ROUND(V55*Z55*Z51*W55*Z57*Z59,2)</f>
        <v>19.31</v>
      </c>
      <c r="P21" s="412">
        <f>ROUND(V56*Z55*Z51*W56*Z57*Z59,2)</f>
        <v>67.59</v>
      </c>
      <c r="Q21" s="412">
        <f>ROUND(V57*Z55*Z51*W57*Z57*Z59,2)</f>
        <v>22.53</v>
      </c>
      <c r="R21" s="413">
        <f>ROUND(V58*Z55*Z51*Z57*W58*Z59,2)</f>
        <v>48.78</v>
      </c>
      <c r="S21" s="413">
        <f>ROUND(V59*Z55*Z51*Z57*W59*Z59,2)</f>
        <v>44.72</v>
      </c>
      <c r="T21" s="414"/>
      <c r="U21" s="414"/>
    </row>
    <row r="22" spans="1:21" ht="12.75" customHeight="1">
      <c r="A22" s="416"/>
      <c r="B22" s="468"/>
      <c r="C22" s="468"/>
      <c r="D22" s="468"/>
      <c r="E22" s="468"/>
      <c r="F22" s="468"/>
      <c r="G22" s="468"/>
      <c r="H22" s="412"/>
      <c r="I22" s="412"/>
      <c r="J22" s="412"/>
      <c r="K22" s="412"/>
      <c r="L22" s="412"/>
      <c r="M22" s="412"/>
      <c r="N22" s="413"/>
      <c r="O22" s="413"/>
      <c r="P22" s="412"/>
      <c r="Q22" s="412"/>
      <c r="R22" s="413"/>
      <c r="S22" s="413"/>
      <c r="T22" s="415"/>
      <c r="U22" s="415"/>
    </row>
    <row r="23" spans="1:21" ht="11.25" customHeight="1">
      <c r="A23" s="416"/>
      <c r="B23" s="468"/>
      <c r="C23" s="468"/>
      <c r="D23" s="468"/>
      <c r="E23" s="468"/>
      <c r="F23" s="468"/>
      <c r="G23" s="468"/>
      <c r="H23" s="412"/>
      <c r="I23" s="412"/>
      <c r="J23" s="412"/>
      <c r="K23" s="412"/>
      <c r="L23" s="412"/>
      <c r="M23" s="412"/>
      <c r="N23" s="413"/>
      <c r="O23" s="413"/>
      <c r="P23" s="412"/>
      <c r="Q23" s="412"/>
      <c r="R23" s="413"/>
      <c r="S23" s="413"/>
      <c r="T23" s="415"/>
      <c r="U23" s="415"/>
    </row>
    <row r="24" spans="1:21" ht="22.5" customHeight="1">
      <c r="A24" s="394" t="s">
        <v>268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415"/>
      <c r="S24" s="415"/>
      <c r="T24" s="415"/>
      <c r="U24" s="415"/>
    </row>
    <row r="25" spans="1:17" ht="11.25" customHeight="1">
      <c r="A25" s="417" t="s">
        <v>269</v>
      </c>
      <c r="B25" s="413">
        <f>B21*1</f>
        <v>36.59</v>
      </c>
      <c r="C25" s="413">
        <f>C21*1</f>
        <v>105.7</v>
      </c>
      <c r="D25" s="413">
        <f>D21*1</f>
        <v>48.78</v>
      </c>
      <c r="E25" s="413">
        <f>E21*1</f>
        <v>44.72</v>
      </c>
      <c r="F25" s="413">
        <f>F21*1</f>
        <v>52.85</v>
      </c>
      <c r="G25" s="413">
        <f>G21*1</f>
        <v>44.72</v>
      </c>
      <c r="H25" s="413">
        <f>H21*1</f>
        <v>38.62</v>
      </c>
      <c r="I25" s="413">
        <f>I21*1</f>
        <v>19.31</v>
      </c>
      <c r="J25" s="413">
        <f>J21*1</f>
        <v>38.62</v>
      </c>
      <c r="K25" s="413">
        <f>K21*1</f>
        <v>19.31</v>
      </c>
      <c r="L25" s="413">
        <f>L21*1</f>
        <v>38.62</v>
      </c>
      <c r="M25" s="413">
        <f>M21*1</f>
        <v>19.31</v>
      </c>
      <c r="N25" s="413">
        <f>N9*1</f>
        <v>12.87</v>
      </c>
      <c r="O25" s="413">
        <f>O9*1</f>
        <v>6.44</v>
      </c>
      <c r="P25" s="413">
        <f>P21*1</f>
        <v>67.59</v>
      </c>
      <c r="Q25" s="413">
        <f>Q21*1</f>
        <v>22.53</v>
      </c>
    </row>
    <row r="26" spans="1:17" s="430" customFormat="1" ht="11.25" customHeight="1">
      <c r="A26" s="417"/>
      <c r="B26" s="417"/>
      <c r="C26" s="417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</row>
    <row r="27" spans="1:21" s="430" customFormat="1" ht="22.5" customHeight="1">
      <c r="A27" s="417"/>
      <c r="B27" s="417"/>
      <c r="C27" s="417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69"/>
      <c r="S27" s="469"/>
      <c r="T27" s="469"/>
      <c r="U27" s="469"/>
    </row>
    <row r="28" spans="1:256" ht="178.5" customHeight="1">
      <c r="A28"/>
      <c r="B28" s="418" t="s">
        <v>250</v>
      </c>
      <c r="C28"/>
      <c r="D28" s="418" t="s">
        <v>251</v>
      </c>
      <c r="E28"/>
      <c r="F28" s="418" t="s">
        <v>252</v>
      </c>
      <c r="G28"/>
      <c r="H28" t="s">
        <v>253</v>
      </c>
      <c r="I28"/>
      <c r="J28" s="418" t="s">
        <v>254</v>
      </c>
      <c r="K28"/>
      <c r="L28" s="418" t="s">
        <v>255</v>
      </c>
      <c r="M28"/>
      <c r="N28" t="s">
        <v>256</v>
      </c>
      <c r="O28"/>
      <c r="P28" t="s">
        <v>257</v>
      </c>
      <c r="Q28"/>
      <c r="R28" s="418" t="s">
        <v>258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 t="s">
        <v>259</v>
      </c>
      <c r="C29" t="s">
        <v>260</v>
      </c>
      <c r="D29" t="s">
        <v>259</v>
      </c>
      <c r="E29" t="s">
        <v>260</v>
      </c>
      <c r="F29" t="s">
        <v>259</v>
      </c>
      <c r="G29" t="s">
        <v>260</v>
      </c>
      <c r="H29" t="s">
        <v>259</v>
      </c>
      <c r="I29" t="s">
        <v>260</v>
      </c>
      <c r="J29" t="s">
        <v>259</v>
      </c>
      <c r="K29" t="s">
        <v>260</v>
      </c>
      <c r="L29" t="s">
        <v>259</v>
      </c>
      <c r="M29" t="s">
        <v>260</v>
      </c>
      <c r="N29" t="s">
        <v>259</v>
      </c>
      <c r="O29" t="s">
        <v>260</v>
      </c>
      <c r="P29" t="s">
        <v>259</v>
      </c>
      <c r="Q29" t="s">
        <v>260</v>
      </c>
      <c r="R29" t="s">
        <v>259</v>
      </c>
      <c r="S29" t="s">
        <v>260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 t="s">
        <v>261</v>
      </c>
      <c r="C30" t="s">
        <v>261</v>
      </c>
      <c r="D30" t="s">
        <v>52</v>
      </c>
      <c r="E30" t="s">
        <v>52</v>
      </c>
      <c r="F30" t="s">
        <v>52</v>
      </c>
      <c r="G30" t="s">
        <v>52</v>
      </c>
      <c r="H30" t="s">
        <v>261</v>
      </c>
      <c r="I30" t="s">
        <v>261</v>
      </c>
      <c r="J30" t="s">
        <v>261</v>
      </c>
      <c r="K30" t="s">
        <v>261</v>
      </c>
      <c r="L30" t="s">
        <v>261</v>
      </c>
      <c r="M30" t="s">
        <v>261</v>
      </c>
      <c r="N30" t="s">
        <v>261</v>
      </c>
      <c r="O30" t="s">
        <v>261</v>
      </c>
      <c r="P30" t="s">
        <v>52</v>
      </c>
      <c r="Q30" t="s">
        <v>52</v>
      </c>
      <c r="R30" t="s">
        <v>52</v>
      </c>
      <c r="S30" t="s">
        <v>52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418" t="s">
        <v>85</v>
      </c>
      <c r="B31">
        <f>IF(AND('F.2-URB'!$A$7=A31,'F.2-URB'!$I$26="X"),$B$6," ")</f>
        <v>0</v>
      </c>
      <c r="C31">
        <f>IF(AND('F.2-URB'!$A$7=A31,'F.2-URB'!$I$26="X"),$C$6," ")</f>
        <v>0</v>
      </c>
      <c r="D31">
        <f>IF(AND('F.2-URB'!$A$7=A31,'F.2-URB'!$I$27="X"),$D$6," ")</f>
        <v>0</v>
      </c>
      <c r="E31">
        <f>IF(AND('F.2-URB'!$A$7=A31,'F.2-URB'!$I$27="X"),$E$6," ")</f>
        <v>0</v>
      </c>
      <c r="F31">
        <f>IF(AND('F.2-URB'!$A$7=A31,'F.2-URB'!$I$28="X"),$F$6," ")</f>
        <v>0</v>
      </c>
      <c r="G31">
        <f>IF(AND('F.2-URB'!$A$7=A31,'F.2-URB'!$I$28="X"),$G$6," ")</f>
        <v>0</v>
      </c>
      <c r="H31">
        <f>IF(AND('F.2-URB'!$A$7=A31,'F.2-URB'!$I$29="X"),$H$6," ")</f>
        <v>0</v>
      </c>
      <c r="I31">
        <f>IF(AND('F.2-URB'!$A$7=A31,'F.2-URB'!$I$29="X"),$I$6," ")</f>
        <v>0</v>
      </c>
      <c r="J31">
        <f>IF(AND('F.2-URB'!$A$7=A31,'F.2-URB'!$I$30="X"),$J$6," ")</f>
        <v>0</v>
      </c>
      <c r="K31">
        <f>IF(AND('F.2-URB'!$A$7=A31,'F.2-URB'!$I$30="X"),$K$6," ")</f>
        <v>0</v>
      </c>
      <c r="L31">
        <f>IF(AND('F.2-URB'!$A$7=A31,'F.2-URB'!$I$31="X"),$L$6," ")</f>
        <v>0</v>
      </c>
      <c r="M31">
        <f>IF(AND('F.2-URB'!$A$7=A31,'F.2-URB'!$I$31="X"),$M$6," ")</f>
        <v>0</v>
      </c>
      <c r="N31">
        <f>IF(AND('F.2-URB'!$A$7=A31,'F.2-URB'!$I$32="X"),$N$6," ")</f>
        <v>0</v>
      </c>
      <c r="O31">
        <f>IF(AND('F.2-URB'!$A$7=A31,'F.2-URB'!$I$32="X"),$O$6," ")</f>
        <v>0</v>
      </c>
      <c r="P31">
        <f>IF(AND('F.2-URB'!$A$7=A31,'F.2-URB'!$I$33="X"),$P$6," ")</f>
        <v>0</v>
      </c>
      <c r="Q31">
        <f>IF(AND('F.2-URB'!$A$7=A31,'F.2-URB'!$I$33="X"),$Q$6," ")</f>
        <v>0</v>
      </c>
      <c r="R31">
        <f>IF(AND('F.2-URB'!$A$7=A31,'F.2-URB'!$I$34="X"),$R$6," ")</f>
        <v>0</v>
      </c>
      <c r="S31">
        <f>IF(AND('F.2-URB'!$A$7=A31,'F.2-URB'!$I$34="X"),$S$6," ")</f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418" t="s">
        <v>86</v>
      </c>
      <c r="B32">
        <f>IF(AND('F.2-URB'!$A$7=A32,'F.2-URB'!$I$26="X"),$B$9," ")</f>
        <v>0</v>
      </c>
      <c r="C32">
        <f>IF(AND('F.2-URB'!$A$7=A32,'F.2-URB'!$I$26="X"),$C$9," ")</f>
        <v>0</v>
      </c>
      <c r="D32">
        <f>IF(AND('F.2-URB'!$A$7=A32,'F.2-URB'!$I$27="X"),$D$9," ")</f>
        <v>0</v>
      </c>
      <c r="E32">
        <f>IF(AND('F.2-URB'!$A$7=A32,'F.2-URB'!$I$27="X"),$E$9," ")</f>
        <v>0</v>
      </c>
      <c r="F32">
        <f>IF(AND('F.2-URB'!$A$7=A32,'F.2-URB'!$I$28="X"),$F$9," ")</f>
        <v>0</v>
      </c>
      <c r="G32">
        <f>IF(AND('F.2-URB'!$A$7=A32,'F.2-URB'!$I$28="X"),$G$9," ")</f>
        <v>0</v>
      </c>
      <c r="H32">
        <f>IF(AND('F.2-URB'!$A$7=A32,'F.2-URB'!$I$29="X"),$H$9," ")</f>
        <v>0</v>
      </c>
      <c r="I32">
        <f>IF(AND('F.2-URB'!$A$7=A32,'F.2-URB'!$I$29="X"),$I$9," ")</f>
        <v>0</v>
      </c>
      <c r="J32">
        <f>IF(AND('F.2-URB'!$A$7=A32,'F.2-URB'!$I$30="X"),$J$9," ")</f>
        <v>0</v>
      </c>
      <c r="K32">
        <f>IF(AND('F.2-URB'!$A$7=A32,'F.2-URB'!$I$30="X"),$K$9," ")</f>
        <v>0</v>
      </c>
      <c r="L32">
        <f>IF(AND('F.2-URB'!$A$7=A32,'F.2-URB'!$I$31="X"),$L$9," ")</f>
        <v>0</v>
      </c>
      <c r="M32">
        <f>IF(AND('F.2-URB'!$A$7=A32,'F.2-URB'!$I$31="X"),$M$9," ")</f>
        <v>0</v>
      </c>
      <c r="N32">
        <f>IF(AND('F.2-URB'!$A$7=A32,'F.2-URB'!$I$32="X"),$N$9," ")</f>
        <v>0</v>
      </c>
      <c r="O32">
        <f>IF(AND('F.2-URB'!$A$7=A32,'F.2-URB'!$I$32="X"),$O$9," ")</f>
        <v>0</v>
      </c>
      <c r="P32">
        <f>IF(AND('F.2-URB'!$A$7=A32,'F.2-URB'!$I$33="X"),$P$9," ")</f>
        <v>0</v>
      </c>
      <c r="Q32">
        <f>IF(AND('F.2-URB'!$A$7=A32,'F.2-URB'!$I$33="X"),$Q$9," ")</f>
        <v>0</v>
      </c>
      <c r="R32">
        <f>IF(AND('F.2-URB'!$A$7=A32,'F.2-URB'!$I$34="X"),$R$9," ")</f>
        <v>0</v>
      </c>
      <c r="S32">
        <f>IF(AND('F.2-URB'!$A$7=A32,'F.2-URB'!$I$34="X"),$S$9," ")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418" t="s">
        <v>87</v>
      </c>
      <c r="B33">
        <f>IF(AND('F.2-URB'!$A$7=A33,'F.2-URB'!$I$26="X"),$B$12," ")</f>
        <v>0</v>
      </c>
      <c r="C33">
        <f>IF(AND('F.2-URB'!$A$7=A33,'F.2-URB'!$I$26="X"),$C$12," ")</f>
        <v>0</v>
      </c>
      <c r="D33">
        <f>IF(AND('F.2-URB'!$A$7=A33,'F.2-URB'!$I$27="X"),$D$12," ")</f>
        <v>0</v>
      </c>
      <c r="E33">
        <f>IF(AND('F.2-URB'!$A$7=A33,'F.2-URB'!$I$27="X"),$E$12," ")</f>
        <v>0</v>
      </c>
      <c r="F33">
        <f>IF(AND('F.2-URB'!$A$7=A33,'F.2-URB'!$I$28="X"),$F$12," ")</f>
        <v>0</v>
      </c>
      <c r="G33">
        <f>IF(AND('F.2-URB'!$A$7=A33,'F.2-URB'!$I$28="X"),$G$12," ")</f>
        <v>0</v>
      </c>
      <c r="H33">
        <f>IF(AND('F.2-URB'!$A$7=A33,'F.2-URB'!$I$29="X"),$H$12," ")</f>
        <v>0</v>
      </c>
      <c r="I33">
        <f>IF(AND('F.2-URB'!$A$7=A33,'F.2-URB'!$I$29="X"),$I$12," ")</f>
        <v>0</v>
      </c>
      <c r="J33">
        <f>IF(AND('F.2-URB'!$A$7=A33,'F.2-URB'!$I$30="X"),$J$12," ")</f>
        <v>0</v>
      </c>
      <c r="K33">
        <f>IF(AND('F.2-URB'!$A$7=A33,'F.2-URB'!$I$30="X"),$K$12," ")</f>
        <v>0</v>
      </c>
      <c r="L33">
        <f>IF(AND('F.2-URB'!$A$7=A33,'F.2-URB'!$I$31="X"),$L$12," ")</f>
        <v>0</v>
      </c>
      <c r="M33">
        <f>IF(AND('F.2-URB'!$A$7=A33,'F.2-URB'!$I$31="X"),$M$12," ")</f>
        <v>0</v>
      </c>
      <c r="N33">
        <f>IF(AND('F.2-URB'!$A$7=A33,'F.2-URB'!$I$32="X"),$N$12," ")</f>
        <v>0</v>
      </c>
      <c r="O33">
        <f>IF(AND('F.2-URB'!$A$7=A33,'F.2-URB'!$I$32="X"),$O$12," ")</f>
        <v>0</v>
      </c>
      <c r="P33">
        <f>IF(AND('F.2-URB'!$A$7=A33,'F.2-URB'!$I$33="X"),$P$12," ")</f>
        <v>0</v>
      </c>
      <c r="Q33">
        <f>IF(AND('F.2-URB'!$A$7=A33,'F.2-URB'!$I$33="X"),$Q$12," ")</f>
        <v>0</v>
      </c>
      <c r="R33">
        <f>IF(AND('F.2-URB'!$A$7=A33,'F.2-URB'!$I$34="X"),$R$12," ")</f>
        <v>0</v>
      </c>
      <c r="S33">
        <f>IF(AND('F.2-URB'!$A$7=A33,'F.2-URB'!$I$34="X"),$S$12," ")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1" customHeight="1">
      <c r="A34" s="418" t="s">
        <v>88</v>
      </c>
      <c r="B34">
        <f>IF(AND('F.2-URB'!$A$7=A34,'F.2-URB'!$I$26="X"),$B$15," ")</f>
        <v>0</v>
      </c>
      <c r="C34">
        <f>IF(AND('F.2-URB'!$A$7=A34,'F.2-URB'!$I$26="X"),$C$15," ")</f>
        <v>0</v>
      </c>
      <c r="D34">
        <f>IF(AND('F.2-URB'!$A$7=A34,'F.2-URB'!$I$27="X"),$D$15," ")</f>
        <v>0</v>
      </c>
      <c r="E34">
        <f>IF(AND('F.2-URB'!$A$7=A34,'F.2-URB'!$I$27="X"),$E$15," ")</f>
        <v>0</v>
      </c>
      <c r="F34">
        <f>IF(AND('F.2-URB'!$A$7=A34,'F.2-URB'!$I$28="X"),$F$15," ")</f>
        <v>0</v>
      </c>
      <c r="G34">
        <f>IF(AND('F.2-URB'!$A$7=A34,'F.2-URB'!$I$28="X"),$G$15," ")</f>
        <v>0</v>
      </c>
      <c r="H34">
        <f>IF(AND('F.2-URB'!$A$7=A34,'F.2-URB'!$I$29="X"),$H$15," ")</f>
        <v>0</v>
      </c>
      <c r="I34">
        <f>IF(AND('F.2-URB'!$A$7=A34,'F.2-URB'!$I$29="X"),$I$15," ")</f>
        <v>0</v>
      </c>
      <c r="J34">
        <f>IF(AND('F.2-URB'!$A$7=A34,'F.2-URB'!$I$30="X"),$J$15," ")</f>
        <v>0</v>
      </c>
      <c r="K34">
        <f>IF(AND('F.2-URB'!$A$7=A34,'F.2-URB'!$I$30="X"),$K$15," ")</f>
        <v>0</v>
      </c>
      <c r="L34">
        <f>IF(AND('F.2-URB'!$A$7=A34,'F.2-URB'!$I$31="X"),$L$15," ")</f>
        <v>0</v>
      </c>
      <c r="M34">
        <f>IF(AND('F.2-URB'!$A$7=A34,'F.2-URB'!$I$31="X"),$M$15," ")</f>
        <v>0</v>
      </c>
      <c r="N34">
        <f>IF(AND('F.2-URB'!$A$7=A34,'F.2-URB'!$I$32="X"),$N$15," ")</f>
        <v>0</v>
      </c>
      <c r="O34">
        <f>IF(AND('F.2-URB'!$A$7=A34,'F.2-URB'!$I$32="X"),$O$15," ")</f>
        <v>0</v>
      </c>
      <c r="P34">
        <f>IF(AND('F.2-URB'!$A$7=A34,'F.2-URB'!$I$33="X"),$P$15," ")</f>
        <v>0</v>
      </c>
      <c r="Q34">
        <f>IF(AND('F.2-URB'!$A$7=A34,'F.2-URB'!$I$33="X"),$Q$15," ")</f>
        <v>0</v>
      </c>
      <c r="R34">
        <f>IF(AND('F.2-URB'!$A$7=A34,'F.2-URB'!$I$34="X"),$R$15," ")</f>
        <v>0</v>
      </c>
      <c r="S34">
        <f>IF(AND('F.2-URB'!$A$7=A34,'F.2-URB'!$I$34="X"),$S$15," ")</f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3.75" customHeight="1">
      <c r="A35" s="418" t="s">
        <v>89</v>
      </c>
      <c r="B35">
        <f>IF(AND('F.2-URB'!$A$7=A35,'F.2-URB'!$I$26="X"),$B$18," ")</f>
        <v>0</v>
      </c>
      <c r="C35">
        <f>IF(AND('F.2-URB'!$A$7=A35,'F.2-URB'!$I$26="X"),$C$18," ")</f>
        <v>0</v>
      </c>
      <c r="D35">
        <f>IF(AND('F.2-URB'!$A$7=A35,'F.2-URB'!$I$27="X"),$D$18," ")</f>
        <v>0</v>
      </c>
      <c r="E35">
        <f>IF(AND('F.2-URB'!$A$7=A35,'F.2-URB'!$I$27="X"),$E$18," ")</f>
        <v>0</v>
      </c>
      <c r="F35">
        <f>IF(AND('F.2-URB'!$A$7=A35,'F.2-URB'!$I$28="X"),$F$18," ")</f>
        <v>0</v>
      </c>
      <c r="G35">
        <f>IF(AND('F.2-URB'!$A$7=A35,'F.2-URB'!$I$28="X"),$G$18," ")</f>
        <v>0</v>
      </c>
      <c r="H35">
        <f>IF(AND('F.2-URB'!$A$7=A35,'F.2-URB'!$I$29="X"),$H$18," ")</f>
        <v>0</v>
      </c>
      <c r="I35">
        <f>IF(AND('F.2-URB'!$A$7=A35,'F.2-URB'!$I$29="X"),$I$18," ")</f>
        <v>0</v>
      </c>
      <c r="J35">
        <f>IF(AND('F.2-URB'!$A$7=A35,'F.2-URB'!$I$30="X"),$J$18," ")</f>
        <v>0</v>
      </c>
      <c r="K35">
        <f>IF(AND('F.2-URB'!$A$7=A35,'F.2-URB'!$I$30="X"),$K$18," ")</f>
        <v>0</v>
      </c>
      <c r="L35">
        <f>IF(AND('F.2-URB'!$A$7=A35,'F.2-URB'!$I$31="X"),$L$18," ")</f>
        <v>0</v>
      </c>
      <c r="M35">
        <f>IF(AND('F.2-URB'!$A$7=A35,'F.2-URB'!$I$31="X"),$M$18," ")</f>
        <v>0</v>
      </c>
      <c r="N35">
        <f>IF(AND('F.2-URB'!$A$7=A35,'F.2-URB'!$I$32="X"),$N$18," ")</f>
        <v>0</v>
      </c>
      <c r="O35">
        <f>IF(AND('F.2-URB'!$A$7=A35,'F.2-URB'!$I$32="X"),$O$18," ")</f>
        <v>0</v>
      </c>
      <c r="P35">
        <f>IF(AND('F.2-URB'!$A$7=A35,'F.2-URB'!$I$33="X"),$P$18," ")</f>
        <v>0</v>
      </c>
      <c r="Q35">
        <f>IF(AND('F.2-URB'!$A$7=A35,'F.2-URB'!$I$33="X"),$Q$18," ")</f>
        <v>0</v>
      </c>
      <c r="R35">
        <f>IF(AND('F.2-URB'!$A$7=A35,'F.2-URB'!$I$34="X"),$R$18," ")</f>
        <v>0</v>
      </c>
      <c r="S35">
        <f>IF(AND('F.2-URB'!$A$7=A35,'F.2-URB'!$I$34="X"),$S$18," ")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A36" s="418" t="s">
        <v>90</v>
      </c>
      <c r="B36">
        <f>IF(AND('F.2-URB'!$A$7=A36,'F.2-URB'!$I$26="X"),$B$21," ")</f>
        <v>0</v>
      </c>
      <c r="C36">
        <f>IF(AND('F.2-URB'!$A$7=A36,'F.2-URB'!$I$26="X"),$C$21," ")</f>
        <v>0</v>
      </c>
      <c r="D36">
        <f>IF(AND('F.2-URB'!$A$7=A36,'F.2-URB'!$I$27="X"),$D$21," ")</f>
        <v>0</v>
      </c>
      <c r="E36">
        <f>IF(AND('F.2-URB'!$A$7=A36,'F.2-URB'!$I$27="X"),$E$21," ")</f>
        <v>0</v>
      </c>
      <c r="F36">
        <f>IF(AND('F.2-URB'!$A$7=A36,'F.2-URB'!$I$28="X"),$F$21," ")</f>
        <v>0</v>
      </c>
      <c r="G36">
        <f>IF(AND('F.2-URB'!$A$7=A36,'F.2-URB'!$I$28="X"),$G$21," ")</f>
        <v>0</v>
      </c>
      <c r="H36">
        <f>IF(AND('F.2-URB'!$A$7=A36,'F.2-URB'!$I$29="X"),$H$21," ")</f>
        <v>0</v>
      </c>
      <c r="I36">
        <f>IF(AND('F.2-URB'!$A$7=A36,'F.2-URB'!$I$29="X"),$I$21," ")</f>
        <v>0</v>
      </c>
      <c r="J36">
        <f>IF(AND('F.2-URB'!$A$7=A36,'F.2-URB'!$I$30="X"),$J$21," ")</f>
        <v>0</v>
      </c>
      <c r="K36">
        <f>IF(AND('F.2-URB'!$A$7=A36,'F.2-URB'!$I$30="X"),$K$21," ")</f>
        <v>0</v>
      </c>
      <c r="L36">
        <f>IF(AND('F.2-URB'!$A$7=A36,'F.2-URB'!$I$31="X"),$L$21," ")</f>
        <v>0</v>
      </c>
      <c r="M36">
        <f>IF(AND('F.2-URB'!$A$7=A36,'F.2-URB'!$I$31="X"),$M$21," ")</f>
        <v>0</v>
      </c>
      <c r="N36">
        <f>IF(AND('F.2-URB'!$A$7=A36,'F.2-URB'!$I$32="X"),$N$21," ")</f>
        <v>0</v>
      </c>
      <c r="O36">
        <f>IF(AND('F.2-URB'!$A$7=A36,'F.2-URB'!$I$32="X"),$O$21," ")</f>
        <v>0</v>
      </c>
      <c r="P36">
        <f>IF(AND('F.2-URB'!$A$7=A36,'F.2-URB'!$I$33="X"),$P$21," ")</f>
        <v>0</v>
      </c>
      <c r="Q36">
        <f>IF(AND('F.2-URB'!$A$7=A36,'F.2-URB'!$I$33="X"),$Q$21," ")</f>
        <v>0</v>
      </c>
      <c r="R36">
        <f>IF(AND('F.2-URB'!$A$7=A36,'F.2-URB'!$I$34="X"),$R$21," ")</f>
        <v>0</v>
      </c>
      <c r="S36">
        <f>IF(AND('F.2-URB'!$A$7=A36,'F.2-URB'!$I$34="X"),$S$21," ")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4" customHeight="1">
      <c r="A37" s="420" t="s">
        <v>91</v>
      </c>
      <c r="B37">
        <f>IF(AND('F.2-URB'!$A$7=A37,'F.2-URB'!$I$26="X"),$B$25," ")</f>
        <v>0</v>
      </c>
      <c r="C37">
        <f>IF(AND('F.2-URB'!$A$7=A37,'F.2-URB'!$I$26="X"),$C$25," ")</f>
        <v>0</v>
      </c>
      <c r="D37">
        <f>IF(AND('F.2-URB'!$A$7=A37,'F.2-URB'!$I$27="X"),$D$25," ")</f>
        <v>0</v>
      </c>
      <c r="E37">
        <f>IF(AND('F.2-URB'!$A$7=A37,'F.2-URB'!$I$27="X"),$E$25," ")</f>
        <v>0</v>
      </c>
      <c r="F37">
        <f>IF(AND('F.2-URB'!$A$7=A37,'F.2-URB'!$I$28="X"),$F$25," ")</f>
        <v>0</v>
      </c>
      <c r="G37">
        <f>IF(AND('F.2-URB'!$A$7=A37,'F.2-URB'!$I$28="X"),$G$25," ")</f>
        <v>0</v>
      </c>
      <c r="H37">
        <f>IF(AND('F.2-URB'!$A$7=A37,'F.2-URB'!$I$29="X"),$H$25," ")</f>
        <v>0</v>
      </c>
      <c r="I37">
        <f>IF(AND('F.2-URB'!$A$7=A37,'F.2-URB'!$I$29="X"),$I$25," ")</f>
        <v>0</v>
      </c>
      <c r="J37">
        <f>IF(AND('F.2-URB'!$A$7=A37,'F.2-URB'!$I$30="X"),$J$25," ")</f>
        <v>0</v>
      </c>
      <c r="K37">
        <f>IF(AND('F.2-URB'!$A$7=A37,'F.2-URB'!$I$30="X"),$K$25," ")</f>
        <v>0</v>
      </c>
      <c r="L37">
        <f>IF(AND('F.2-URB'!$A$7=A37,'F.2-URB'!$I$31="X"),$L$25," ")</f>
        <v>0</v>
      </c>
      <c r="M37">
        <f>IF(AND('F.2-URB'!$A$7=A37,'F.2-URB'!$I$31="X"),$M$25," ")</f>
        <v>0</v>
      </c>
      <c r="N37">
        <f>IF(AND('F.2-URB'!$A$7=A37,'F.2-URB'!$I$32="X"),$N$25," ")</f>
        <v>0</v>
      </c>
      <c r="O37">
        <f>IF(AND('F.2-URB'!$A$7=A37,'F.2-URB'!$I$32="X"),$O$25," ")</f>
        <v>0</v>
      </c>
      <c r="P37">
        <f>IF(AND('F.2-URB'!$A$7=A37,'F.2-URB'!$I$33="X"),$P$25," ")</f>
        <v>0</v>
      </c>
      <c r="Q37">
        <f>IF(AND('F.2-URB'!$A$7=A37,'F.2-URB'!$I$33="X"),$Q$25," ")</f>
        <v>0</v>
      </c>
      <c r="R37">
        <f>IF(AND('F.2-URB'!$A$7=A37,'F.2-URB'!$I$34="X"),$R$25," ")</f>
        <v>0</v>
      </c>
      <c r="S37">
        <f>IF(AND('F.2-URB'!$A$7=A37,'F.2-URB'!$I$34="X"),$S$25," ")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>
        <f>SUM(B31:B37)</f>
        <v>0</v>
      </c>
      <c r="C38">
        <f>SUM(C31:C37)</f>
        <v>0</v>
      </c>
      <c r="D38">
        <f>SUM(D31:D37)</f>
        <v>0</v>
      </c>
      <c r="E38">
        <f>SUM(E31:E37)</f>
        <v>0</v>
      </c>
      <c r="F38">
        <f>SUM(F31:F37)</f>
        <v>0</v>
      </c>
      <c r="G38">
        <f>SUM(G31:G37)</f>
        <v>0</v>
      </c>
      <c r="H38">
        <f>SUM(H31:H37)</f>
        <v>0</v>
      </c>
      <c r="I38">
        <f>SUM(I31:I37)</f>
        <v>0</v>
      </c>
      <c r="J38">
        <f>SUM(J31:J37)</f>
        <v>0</v>
      </c>
      <c r="K38">
        <f>SUM(K31:K37)</f>
        <v>0</v>
      </c>
      <c r="L38">
        <f>SUM(L31:L37)</f>
        <v>0</v>
      </c>
      <c r="M38">
        <f>SUM(M31:M37)</f>
        <v>0</v>
      </c>
      <c r="N38">
        <f>SUM(N31:N37)</f>
        <v>0</v>
      </c>
      <c r="O38">
        <f>SUM(O31:O37)</f>
        <v>0</v>
      </c>
      <c r="P38">
        <f>SUM(P31:P37)</f>
        <v>0</v>
      </c>
      <c r="Q38">
        <f>SUM(Q31:Q37)</f>
        <v>0</v>
      </c>
      <c r="R38">
        <f>SUM(R31:R37)</f>
        <v>0</v>
      </c>
      <c r="S38">
        <f>SUM(S31:S37)</f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1" s="471" customFormat="1" ht="22.5" customHeight="1">
      <c r="A39" s="421"/>
      <c r="B39" s="421"/>
      <c r="C39" s="421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70"/>
      <c r="S39" s="470"/>
      <c r="T39" s="470"/>
      <c r="U39" s="470"/>
    </row>
    <row r="40" spans="1:21" s="471" customFormat="1" ht="22.5" customHeight="1">
      <c r="A40" s="421"/>
      <c r="B40" s="421"/>
      <c r="C40" s="421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70"/>
      <c r="S40" s="470"/>
      <c r="T40" s="470"/>
      <c r="U40" s="470"/>
    </row>
    <row r="41" spans="1:26" s="430" customFormat="1" ht="19.5" customHeight="1">
      <c r="A41" s="424" t="s">
        <v>271</v>
      </c>
      <c r="B41" s="472"/>
      <c r="C41" s="425"/>
      <c r="D41" s="425"/>
      <c r="E41" s="425"/>
      <c r="F41" s="425"/>
      <c r="G41" s="406"/>
      <c r="H41" s="406"/>
      <c r="I41" s="406"/>
      <c r="J41" s="406"/>
      <c r="K41" s="406"/>
      <c r="L41" s="406"/>
      <c r="M41" s="406"/>
      <c r="N41" s="425"/>
      <c r="O41" s="425"/>
      <c r="P41" s="425"/>
      <c r="Q41" s="425"/>
      <c r="R41" s="425"/>
      <c r="S41" s="425"/>
      <c r="T41" s="473" t="s">
        <v>272</v>
      </c>
      <c r="U41" s="474" t="s">
        <v>273</v>
      </c>
      <c r="V41" s="475" t="s">
        <v>274</v>
      </c>
      <c r="W41" s="476" t="s">
        <v>275</v>
      </c>
      <c r="Y41" s="431" t="s">
        <v>276</v>
      </c>
      <c r="Z41" s="432" t="s">
        <v>277</v>
      </c>
    </row>
    <row r="42" spans="1:26" s="430" customFormat="1" ht="15.75" customHeight="1">
      <c r="A42" s="393" t="s">
        <v>278</v>
      </c>
      <c r="B42" s="425"/>
      <c r="C42" s="425"/>
      <c r="D42" s="406"/>
      <c r="E42" s="406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06"/>
      <c r="Q42" s="406"/>
      <c r="R42" s="406"/>
      <c r="S42" s="406"/>
      <c r="T42" s="477" t="s">
        <v>312</v>
      </c>
      <c r="U42" s="406" t="s">
        <v>280</v>
      </c>
      <c r="V42" s="434">
        <v>9</v>
      </c>
      <c r="W42" s="435">
        <v>2.6</v>
      </c>
      <c r="Y42" s="436" t="s">
        <v>281</v>
      </c>
      <c r="Z42" s="435">
        <v>0.3</v>
      </c>
    </row>
    <row r="43" spans="1:26" s="430" customFormat="1" ht="11.25" customHeight="1">
      <c r="A43" s="478"/>
      <c r="B43" s="439"/>
      <c r="C43" s="439"/>
      <c r="D43" s="439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77"/>
      <c r="U43" s="479" t="s">
        <v>282</v>
      </c>
      <c r="V43" s="480">
        <v>26</v>
      </c>
      <c r="W43" s="481">
        <v>2.9</v>
      </c>
      <c r="Y43" s="436" t="s">
        <v>283</v>
      </c>
      <c r="Z43" s="435">
        <v>0.3</v>
      </c>
    </row>
    <row r="44" spans="1:26" s="430" customFormat="1" ht="11.25" customHeight="1">
      <c r="A44" s="438"/>
      <c r="B44" s="439"/>
      <c r="C44" s="439"/>
      <c r="D44" s="439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82" t="s">
        <v>313</v>
      </c>
      <c r="U44" s="483" t="s">
        <v>280</v>
      </c>
      <c r="V44" s="484">
        <v>12</v>
      </c>
      <c r="W44" s="485">
        <v>2.4</v>
      </c>
      <c r="Y44" s="436" t="s">
        <v>286</v>
      </c>
      <c r="Z44" s="435">
        <v>0.8</v>
      </c>
    </row>
    <row r="45" spans="1:26" s="430" customFormat="1" ht="11.25" customHeight="1">
      <c r="A45" s="437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82"/>
      <c r="U45" s="479" t="s">
        <v>282</v>
      </c>
      <c r="V45" s="480">
        <v>11</v>
      </c>
      <c r="W45" s="481">
        <v>2.4</v>
      </c>
      <c r="Y45" s="441" t="s">
        <v>265</v>
      </c>
      <c r="Z45" s="435">
        <v>1.2</v>
      </c>
    </row>
    <row r="46" spans="1:26" s="430" customFormat="1" ht="11.25" customHeight="1">
      <c r="A46" s="438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86" t="s">
        <v>314</v>
      </c>
      <c r="U46" s="483" t="s">
        <v>280</v>
      </c>
      <c r="V46" s="484">
        <v>13</v>
      </c>
      <c r="W46" s="485">
        <v>2.4</v>
      </c>
      <c r="Y46" s="441"/>
      <c r="Z46" s="435"/>
    </row>
    <row r="47" spans="1:26" s="430" customFormat="1" ht="11.25" customHeight="1">
      <c r="A47" s="442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06"/>
      <c r="P47" s="443"/>
      <c r="Q47" s="443"/>
      <c r="R47" s="443"/>
      <c r="S47" s="443"/>
      <c r="T47" s="486"/>
      <c r="U47" s="479" t="s">
        <v>282</v>
      </c>
      <c r="V47" s="480">
        <v>11</v>
      </c>
      <c r="W47" s="481">
        <v>2.4</v>
      </c>
      <c r="Y47" s="441"/>
      <c r="Z47" s="435"/>
    </row>
    <row r="48" spans="1:26" s="430" customFormat="1" ht="11.25" customHeight="1">
      <c r="A48" s="444"/>
      <c r="B48" s="445"/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87" t="s">
        <v>315</v>
      </c>
      <c r="U48" s="483" t="s">
        <v>280</v>
      </c>
      <c r="V48" s="484">
        <v>12</v>
      </c>
      <c r="W48" s="485">
        <v>1.9</v>
      </c>
      <c r="Y48" s="441" t="s">
        <v>289</v>
      </c>
      <c r="Z48" s="435">
        <v>1</v>
      </c>
    </row>
    <row r="49" spans="1:26" s="430" customFormat="1" ht="11.25" customHeight="1">
      <c r="A49" s="442"/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87"/>
      <c r="U49" s="479" t="s">
        <v>282</v>
      </c>
      <c r="V49" s="480">
        <v>6</v>
      </c>
      <c r="W49" s="481">
        <v>1.9</v>
      </c>
      <c r="Y49" s="441"/>
      <c r="Z49" s="435"/>
    </row>
    <row r="50" spans="1:26" s="430" customFormat="1" ht="11.2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87" t="s">
        <v>316</v>
      </c>
      <c r="U50" s="483" t="s">
        <v>280</v>
      </c>
      <c r="V50" s="484">
        <v>12</v>
      </c>
      <c r="W50" s="485">
        <v>1.9</v>
      </c>
      <c r="Y50" s="441"/>
      <c r="Z50" s="435"/>
    </row>
    <row r="51" spans="1:26" s="430" customFormat="1" ht="11.25" customHeight="1">
      <c r="A51" s="395"/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87"/>
      <c r="U51" s="479" t="s">
        <v>282</v>
      </c>
      <c r="V51" s="480">
        <v>6</v>
      </c>
      <c r="W51" s="481">
        <v>1.9</v>
      </c>
      <c r="Y51" s="447" t="s">
        <v>267</v>
      </c>
      <c r="Z51" s="448">
        <v>0.9</v>
      </c>
    </row>
    <row r="52" spans="1:26" s="430" customFormat="1" ht="11.25" customHeight="1">
      <c r="A52" s="437"/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87" t="s">
        <v>317</v>
      </c>
      <c r="U52" s="483" t="s">
        <v>280</v>
      </c>
      <c r="V52" s="484">
        <v>12</v>
      </c>
      <c r="W52" s="485">
        <v>1.9</v>
      </c>
      <c r="Y52" s="447"/>
      <c r="Z52" s="448"/>
    </row>
    <row r="53" spans="1:26" s="430" customFormat="1" ht="12" customHeight="1">
      <c r="A53" s="437"/>
      <c r="B53" s="443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87"/>
      <c r="U53" s="479" t="s">
        <v>282</v>
      </c>
      <c r="V53" s="480">
        <v>6</v>
      </c>
      <c r="W53" s="481">
        <v>1.9</v>
      </c>
      <c r="Y53" s="447"/>
      <c r="Z53" s="448"/>
    </row>
    <row r="54" spans="1:25" s="430" customFormat="1" ht="12" customHeight="1">
      <c r="A54" s="437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87" t="s">
        <v>318</v>
      </c>
      <c r="U54" s="483" t="s">
        <v>280</v>
      </c>
      <c r="V54" s="484">
        <v>12</v>
      </c>
      <c r="W54" s="485">
        <v>1.9</v>
      </c>
      <c r="Y54" s="449"/>
    </row>
    <row r="55" spans="1:26" s="430" customFormat="1" ht="12" customHeight="1">
      <c r="A55" s="450"/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87"/>
      <c r="U55" s="479" t="s">
        <v>282</v>
      </c>
      <c r="V55" s="480">
        <v>6</v>
      </c>
      <c r="W55" s="481">
        <v>1.9</v>
      </c>
      <c r="Y55" s="451" t="s">
        <v>293</v>
      </c>
      <c r="Z55" s="452">
        <v>1.216</v>
      </c>
    </row>
    <row r="56" spans="1:23" s="430" customFormat="1" ht="12" customHeight="1">
      <c r="A56" s="395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87" t="s">
        <v>319</v>
      </c>
      <c r="U56" s="483" t="s">
        <v>280</v>
      </c>
      <c r="V56" s="484">
        <v>21</v>
      </c>
      <c r="W56" s="485">
        <v>1.9</v>
      </c>
    </row>
    <row r="57" spans="1:26" s="430" customFormat="1" ht="12" customHeight="1">
      <c r="A57" s="395"/>
      <c r="B57" s="445"/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87"/>
      <c r="U57" s="479" t="s">
        <v>282</v>
      </c>
      <c r="V57" s="480">
        <v>7</v>
      </c>
      <c r="W57" s="481">
        <v>1.9</v>
      </c>
      <c r="Y57" s="451" t="s">
        <v>295</v>
      </c>
      <c r="Z57" s="452">
        <v>1.315</v>
      </c>
    </row>
    <row r="58" spans="1:23" s="430" customFormat="1" ht="11.25" customHeight="1">
      <c r="A58" s="437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88" t="s">
        <v>320</v>
      </c>
      <c r="U58" s="406" t="s">
        <v>280</v>
      </c>
      <c r="V58" s="434">
        <v>12</v>
      </c>
      <c r="W58" s="435">
        <v>2.4</v>
      </c>
    </row>
    <row r="59" spans="1:26" s="430" customFormat="1" ht="12" customHeight="1">
      <c r="A59" s="437"/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88"/>
      <c r="U59" s="462" t="s">
        <v>282</v>
      </c>
      <c r="V59" s="489">
        <v>11</v>
      </c>
      <c r="W59" s="448">
        <v>2.4</v>
      </c>
      <c r="Y59" s="453" t="s">
        <v>297</v>
      </c>
      <c r="Z59" s="454">
        <v>1.177</v>
      </c>
    </row>
    <row r="60" spans="1:21" s="430" customFormat="1" ht="11.25" customHeight="1">
      <c r="A60" s="437"/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90"/>
      <c r="U60" s="445"/>
    </row>
    <row r="61" spans="1:23" s="430" customFormat="1" ht="42" customHeight="1">
      <c r="A61" s="442"/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91" t="s">
        <v>321</v>
      </c>
      <c r="U61" s="492" t="s">
        <v>322</v>
      </c>
      <c r="W61" s="493">
        <v>2.2</v>
      </c>
    </row>
    <row r="62" spans="1:23" s="430" customFormat="1" ht="38.25" customHeight="1">
      <c r="A62" s="442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91" t="s">
        <v>323</v>
      </c>
      <c r="U62" s="492" t="s">
        <v>322</v>
      </c>
      <c r="W62" s="493">
        <v>1.7</v>
      </c>
    </row>
    <row r="63" spans="1:23" s="430" customFormat="1" ht="12.75" customHeight="1">
      <c r="A63" s="395"/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94" t="s">
        <v>324</v>
      </c>
      <c r="U63" s="445" t="s">
        <v>280</v>
      </c>
      <c r="V63" s="437"/>
      <c r="W63" s="406">
        <v>2.4</v>
      </c>
    </row>
    <row r="64" spans="1:23" s="430" customFormat="1" ht="11.25" customHeight="1">
      <c r="A64" s="437"/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94"/>
      <c r="U64" s="445"/>
      <c r="V64" s="437"/>
      <c r="W64" s="406"/>
    </row>
    <row r="65" spans="1:23" s="430" customFormat="1" ht="11.25" customHeight="1">
      <c r="A65" s="466"/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94"/>
      <c r="U65" s="495" t="s">
        <v>282</v>
      </c>
      <c r="V65" s="437"/>
      <c r="W65" s="493">
        <v>2.4</v>
      </c>
    </row>
  </sheetData>
  <sheetProtection selectLockedCells="1" selectUnlockedCells="1"/>
  <mergeCells count="162">
    <mergeCell ref="A1:S1"/>
    <mergeCell ref="A2:A5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A24:Q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T42:T43"/>
    <mergeCell ref="T44:T45"/>
    <mergeCell ref="Y45:Y47"/>
    <mergeCell ref="Z45:Z47"/>
    <mergeCell ref="T46:T47"/>
    <mergeCell ref="T48:T49"/>
    <mergeCell ref="Y48:Y50"/>
    <mergeCell ref="Z48:Z50"/>
    <mergeCell ref="T50:T51"/>
    <mergeCell ref="Y51:Y53"/>
    <mergeCell ref="Z51:Z53"/>
    <mergeCell ref="T52:T53"/>
    <mergeCell ref="T54:T55"/>
    <mergeCell ref="T56:T57"/>
    <mergeCell ref="T58:T59"/>
    <mergeCell ref="T63:T65"/>
    <mergeCell ref="U63:U64"/>
    <mergeCell ref="V63:V65"/>
    <mergeCell ref="W63:W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2021-03-19T11:55:51Z</cp:lastPrinted>
  <dcterms:created xsi:type="dcterms:W3CDTF">2019-11-22T08:47:17Z</dcterms:created>
  <dcterms:modified xsi:type="dcterms:W3CDTF">2024-02-07T07:56:02Z</dcterms:modified>
  <cp:category/>
  <cp:version/>
  <cp:contentType/>
  <cp:contentStatus/>
  <cp:revision>6</cp:revision>
</cp:coreProperties>
</file>